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1 Electricity Rates\IRM\IRM Applications\Price Cap IR\Lakeland Power\Application\"/>
    </mc:Choice>
  </mc:AlternateContent>
  <xr:revisionPtr revIDLastSave="0" documentId="8_{A2E4E26D-0BF9-414C-8352-BAD20FE749E1}" xr6:coauthVersionLast="45" xr6:coauthVersionMax="45" xr10:uidLastSave="{00000000-0000-0000-0000-000000000000}"/>
  <bookViews>
    <workbookView xWindow="38280" yWindow="-120" windowWidth="25440" windowHeight="15390" tabRatio="789"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0" i="47" l="1"/>
  <c r="H168" i="47"/>
  <c r="I165" i="47"/>
  <c r="H167" i="47"/>
  <c r="I167" i="47" s="1"/>
  <c r="H166" i="47"/>
  <c r="I166" i="47" s="1"/>
  <c r="H165" i="47"/>
  <c r="H150" i="47" l="1"/>
  <c r="H151" i="47"/>
  <c r="H152" i="47"/>
  <c r="H153" i="47"/>
  <c r="H154" i="47"/>
  <c r="H155" i="47"/>
  <c r="H156" i="47"/>
  <c r="H157" i="47"/>
  <c r="H158" i="47"/>
  <c r="H159" i="47"/>
  <c r="H160" i="47"/>
  <c r="H161" i="47"/>
  <c r="J75" i="47"/>
  <c r="Z760" i="79" l="1"/>
  <c r="Y760" i="79"/>
  <c r="M23" i="45" l="1"/>
  <c r="M17" i="45" l="1"/>
  <c r="K697" i="86" l="1"/>
  <c r="L697" i="86" s="1"/>
  <c r="K621" i="86"/>
  <c r="L622" i="86" s="1"/>
  <c r="K579" i="86"/>
  <c r="L580" i="86" s="1"/>
  <c r="J532" i="86"/>
  <c r="K533" i="86" s="1"/>
  <c r="J467" i="86"/>
  <c r="K468" i="86" s="1"/>
  <c r="J321" i="86"/>
  <c r="J324" i="86" s="1"/>
  <c r="J294" i="86"/>
  <c r="J297" i="86" s="1"/>
  <c r="F173" i="86"/>
  <c r="F172" i="86"/>
  <c r="F166" i="86"/>
  <c r="F165" i="86"/>
  <c r="F164" i="86"/>
  <c r="F163" i="86"/>
  <c r="G114" i="86"/>
  <c r="G113" i="86"/>
  <c r="J109" i="86"/>
  <c r="H109" i="86"/>
  <c r="G109" i="86"/>
  <c r="G75" i="86"/>
  <c r="G74" i="86"/>
  <c r="J70" i="86"/>
  <c r="H70" i="86"/>
  <c r="G70" i="86"/>
  <c r="G55" i="86"/>
  <c r="G54" i="86"/>
  <c r="J50" i="86"/>
  <c r="H50" i="86"/>
  <c r="G50" i="86"/>
  <c r="G31" i="86"/>
  <c r="G30" i="86"/>
  <c r="J26" i="86"/>
  <c r="H26" i="86"/>
  <c r="G26" i="86"/>
  <c r="L621" i="86" l="1"/>
  <c r="J325" i="86"/>
  <c r="J326" i="86"/>
  <c r="L579" i="86"/>
  <c r="G32" i="86"/>
  <c r="H30" i="86" s="1"/>
  <c r="G56" i="86"/>
  <c r="H54" i="86" s="1"/>
  <c r="G76" i="86"/>
  <c r="H75" i="86" s="1"/>
  <c r="G115" i="86"/>
  <c r="H113" i="86" s="1"/>
  <c r="J296" i="86"/>
  <c r="K467" i="86"/>
  <c r="J323" i="86"/>
  <c r="K532" i="86"/>
  <c r="H31" i="86" l="1"/>
  <c r="H114" i="86"/>
  <c r="H74" i="86"/>
  <c r="H55" i="86"/>
  <c r="P27" i="85" l="1"/>
  <c r="P49" i="85" s="1"/>
  <c r="C28" i="85" s="1"/>
  <c r="K27" i="85"/>
  <c r="K49" i="85" s="1"/>
  <c r="C27" i="85" s="1"/>
  <c r="D28" i="85" l="1"/>
  <c r="F28" i="85" s="1"/>
  <c r="F39" i="85" s="1"/>
  <c r="D22" i="45" l="1"/>
  <c r="O927" i="79" l="1"/>
  <c r="O1110" i="79" l="1"/>
  <c r="O744" i="79"/>
  <c r="O561" i="79"/>
  <c r="O378" i="79"/>
  <c r="O195" i="79"/>
  <c r="O513" i="46"/>
  <c r="O127" i="46"/>
  <c r="D195" i="79"/>
  <c r="F22" i="45" l="1"/>
  <c r="Q52" i="43" l="1"/>
  <c r="N511" i="46" l="1"/>
  <c r="N382" i="46"/>
  <c r="N253"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511" i="46" l="1"/>
  <c r="Z511" i="46"/>
  <c r="AA511" i="46"/>
  <c r="AB511" i="46"/>
  <c r="AC511" i="46"/>
  <c r="AD511" i="46"/>
  <c r="AE511" i="46"/>
  <c r="AF511" i="46"/>
  <c r="AG511" i="46"/>
  <c r="AH511" i="46"/>
  <c r="AI511" i="46"/>
  <c r="AJ511" i="46"/>
  <c r="AK511" i="46"/>
  <c r="Y511" i="46"/>
  <c r="AL382" i="46"/>
  <c r="Z382" i="46"/>
  <c r="AA382" i="46"/>
  <c r="AB382" i="46"/>
  <c r="AC382" i="46"/>
  <c r="AD382" i="46"/>
  <c r="AE382" i="46"/>
  <c r="AF382" i="46"/>
  <c r="AG382" i="46"/>
  <c r="AH382" i="46"/>
  <c r="AI382" i="46"/>
  <c r="AJ382" i="46"/>
  <c r="AK382" i="46"/>
  <c r="Y382" i="46"/>
  <c r="Z253" i="46"/>
  <c r="AA253" i="46"/>
  <c r="AB253" i="46"/>
  <c r="AC253" i="46"/>
  <c r="AD253" i="46"/>
  <c r="AE253" i="46"/>
  <c r="AF253" i="46"/>
  <c r="AG253" i="46"/>
  <c r="AH253" i="46"/>
  <c r="AI253" i="46"/>
  <c r="AJ253" i="46"/>
  <c r="AK253" i="46"/>
  <c r="AL253" i="46"/>
  <c r="Y253" i="46"/>
  <c r="C16" i="44" l="1"/>
  <c r="C15" i="44"/>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Z576" i="79"/>
  <c r="Y944" i="79" l="1"/>
  <c r="Y268" i="46"/>
  <c r="Y265" i="46"/>
  <c r="Y526" i="46"/>
  <c r="Y395" i="46"/>
  <c r="Y135" i="46"/>
  <c r="E3" i="80"/>
  <c r="E2" i="80"/>
  <c r="P52" i="43" l="1"/>
  <c r="O52" i="43"/>
  <c r="N52" i="43"/>
  <c r="M52" i="43"/>
  <c r="L52" i="43"/>
  <c r="K52" i="43"/>
  <c r="J52" i="43"/>
  <c r="I52" i="43"/>
  <c r="H52" i="43"/>
  <c r="G52" i="43"/>
  <c r="F52" i="43"/>
  <c r="E52" i="43"/>
  <c r="D52" i="43"/>
  <c r="E22" i="45" l="1"/>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K53" i="44"/>
  <c r="K46" i="44"/>
  <c r="C95" i="45"/>
  <c r="O46" i="44"/>
  <c r="L53" i="44"/>
  <c r="L46" i="44"/>
  <c r="C102" i="45"/>
  <c r="P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E53" i="44" l="1"/>
  <c r="E50" i="44"/>
  <c r="E44" i="44"/>
  <c r="E46" i="44"/>
  <c r="F53" i="44"/>
  <c r="F50" i="44"/>
  <c r="F46" i="44"/>
  <c r="J53" i="44"/>
  <c r="J46" i="44"/>
  <c r="D44" i="44"/>
  <c r="D50" i="44"/>
  <c r="D46" i="44"/>
  <c r="I53" i="44"/>
  <c r="I50" i="44"/>
  <c r="I46" i="44"/>
  <c r="AA760" i="79"/>
  <c r="AA744" i="79"/>
  <c r="G53" i="44"/>
  <c r="G50" i="44"/>
  <c r="G46" i="44"/>
  <c r="H53" i="44"/>
  <c r="H50" i="44"/>
  <c r="H46"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I129" i="45"/>
  <c r="K124" i="45"/>
  <c r="AG130" i="46" s="1"/>
  <c r="AG131" i="46"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Y522" i="46"/>
  <c r="AD522" i="46"/>
  <c r="Y1117" i="79"/>
  <c r="Y1123"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AL564" i="79"/>
  <c r="AL568" i="79" s="1"/>
  <c r="AE564" i="79"/>
  <c r="AE567" i="79" s="1"/>
  <c r="AG564" i="79"/>
  <c r="AG567" i="79" s="1"/>
  <c r="AG381" i="79"/>
  <c r="AG389" i="79"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41"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AG198" i="79"/>
  <c r="AG202" i="79" s="1"/>
  <c r="AE201" i="79"/>
  <c r="AF564" i="79"/>
  <c r="AF568" i="79" s="1"/>
  <c r="Y381" i="79"/>
  <c r="Y389" i="79" s="1"/>
  <c r="AF198" i="79"/>
  <c r="AF201" i="79" s="1"/>
  <c r="AH381" i="79"/>
  <c r="AH389" i="79" s="1"/>
  <c r="AH519" i="46"/>
  <c r="AG262" i="46"/>
  <c r="AI518" i="46"/>
  <c r="AH517" i="46"/>
  <c r="AG260" i="46"/>
  <c r="AG261" i="46" s="1"/>
  <c r="AI519" i="46"/>
  <c r="AI522" i="46"/>
  <c r="AH522" i="46"/>
  <c r="Y1118" i="79"/>
  <c r="AG389" i="46"/>
  <c r="AG390" i="46"/>
  <c r="AG388" i="46"/>
  <c r="Y1115" i="79"/>
  <c r="AI198" i="79"/>
  <c r="AI199" i="79" s="1"/>
  <c r="AJ198" i="79"/>
  <c r="AJ203" i="79" s="1"/>
  <c r="AK198" i="79"/>
  <c r="AK201" i="79" s="1"/>
  <c r="AL198" i="79"/>
  <c r="AL203" i="79" s="1"/>
  <c r="AH198" i="79"/>
  <c r="AH205" i="79" s="1"/>
  <c r="AA383" i="79"/>
  <c r="AA386" i="79"/>
  <c r="AA387" i="79"/>
  <c r="AA385" i="79"/>
  <c r="AA384" i="79"/>
  <c r="AF132" i="46"/>
  <c r="AJ522" i="46"/>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Y1125" i="79"/>
  <c r="AF517" i="46"/>
  <c r="AK387" i="46"/>
  <c r="AK389" i="46" s="1"/>
  <c r="AH262" i="46"/>
  <c r="AH387" i="46"/>
  <c r="AH392" i="46" s="1"/>
  <c r="AG132" i="46"/>
  <c r="AA389" i="79"/>
  <c r="AF522" i="46"/>
  <c r="AF519" i="46"/>
  <c r="AI381" i="79"/>
  <c r="AI383" i="79" s="1"/>
  <c r="AG522" i="46"/>
  <c r="Y757" i="79"/>
  <c r="AJ390" i="46"/>
  <c r="AI390" i="46"/>
  <c r="Y202" i="79"/>
  <c r="Y200" i="79"/>
  <c r="Y201" i="79"/>
  <c r="AJ388" i="46"/>
  <c r="Y205" i="79"/>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AK132" i="46"/>
  <c r="AK262" i="46"/>
  <c r="AL262" i="46"/>
  <c r="AL522" i="46"/>
  <c r="AK517" i="46"/>
  <c r="AL390" i="46"/>
  <c r="AL388" i="46"/>
  <c r="AK522" i="46"/>
  <c r="AK260" i="46"/>
  <c r="AK259" i="46"/>
  <c r="AL517" i="46"/>
  <c r="AL260" i="46"/>
  <c r="AL259" i="46"/>
  <c r="AK568" i="79"/>
  <c r="AK566" i="79"/>
  <c r="AK567" i="79"/>
  <c r="AK570" i="79"/>
  <c r="AK569" i="79"/>
  <c r="AK571" i="79"/>
  <c r="AK565" i="79"/>
  <c r="Y260" i="46"/>
  <c r="AC262" i="46"/>
  <c r="AC390" i="46"/>
  <c r="AD390" i="46"/>
  <c r="Z517" i="46"/>
  <c r="Z522" i="46"/>
  <c r="AD517" i="46"/>
  <c r="AB522" i="46"/>
  <c r="AB517" i="46"/>
  <c r="AA517" i="46"/>
  <c r="AE522" i="46"/>
  <c r="AE517" i="46"/>
  <c r="AC522" i="46"/>
  <c r="AC517" i="46"/>
  <c r="AB259" i="46"/>
  <c r="AB261" i="46" s="1"/>
  <c r="AE260" i="46"/>
  <c r="AE261" i="46" s="1"/>
  <c r="AB390" i="46"/>
  <c r="AE262" i="46"/>
  <c r="AD262" i="46"/>
  <c r="AB388" i="46"/>
  <c r="AD259" i="46"/>
  <c r="AD261" i="46" s="1"/>
  <c r="AD392" i="46"/>
  <c r="AA390" i="46"/>
  <c r="AC388" i="46"/>
  <c r="AC260" i="46"/>
  <c r="AC261" i="46" s="1"/>
  <c r="AC392" i="46"/>
  <c r="AA392" i="46"/>
  <c r="AB392" i="46"/>
  <c r="AB262" i="46"/>
  <c r="AA260" i="46"/>
  <c r="AA261" i="46" s="1"/>
  <c r="AA262" i="46"/>
  <c r="Y262" i="46"/>
  <c r="AF392" i="46"/>
  <c r="AG392" i="46"/>
  <c r="AJ392" i="46"/>
  <c r="AI392" i="46"/>
  <c r="AL392" i="46"/>
  <c r="AD132" i="46"/>
  <c r="AA132" i="46"/>
  <c r="AB132" i="46"/>
  <c r="AC132" i="46"/>
  <c r="AE132" i="46"/>
  <c r="AE205" i="79"/>
  <c r="AE392" i="46"/>
  <c r="AE390" i="46"/>
  <c r="AE388" i="46"/>
  <c r="Y132" i="46"/>
  <c r="Y131" i="46"/>
  <c r="Y392" i="46"/>
  <c r="Y390" i="46"/>
  <c r="Y199" i="79"/>
  <c r="Y203" i="79"/>
  <c r="Z262" i="46"/>
  <c r="Z260" i="46"/>
  <c r="Z259" i="46"/>
  <c r="Z392" i="46"/>
  <c r="Z390" i="46"/>
  <c r="Z388" i="46"/>
  <c r="AC131" i="46"/>
  <c r="AA131" i="46"/>
  <c r="AB131" i="46"/>
  <c r="Z131" i="46"/>
  <c r="Z132" i="46"/>
  <c r="Z941" i="79" l="1"/>
  <c r="E79" i="43" s="1"/>
  <c r="Y932" i="79"/>
  <c r="Y938" i="79"/>
  <c r="Y756" i="79"/>
  <c r="D75" i="43" s="1"/>
  <c r="T18" i="47"/>
  <c r="P20" i="47"/>
  <c r="Q15" i="47"/>
  <c r="S23" i="47"/>
  <c r="U17" i="47"/>
  <c r="R26" i="47"/>
  <c r="AB570" i="79"/>
  <c r="AB569" i="79"/>
  <c r="AB201" i="79"/>
  <c r="AB202" i="79"/>
  <c r="AA199" i="79"/>
  <c r="AA202" i="79"/>
  <c r="AA203" i="79"/>
  <c r="AD569" i="79"/>
  <c r="AD573" i="79"/>
  <c r="Z202" i="79"/>
  <c r="Z203" i="79"/>
  <c r="AJ570" i="79"/>
  <c r="AJ573" i="79"/>
  <c r="AM522" i="46"/>
  <c r="F104" i="43" s="1"/>
  <c r="Y567" i="79"/>
  <c r="Y570" i="79"/>
  <c r="Y571" i="79"/>
  <c r="Z568" i="79"/>
  <c r="Z570" i="79"/>
  <c r="Y521" i="46"/>
  <c r="V21" i="47"/>
  <c r="AM259" i="46"/>
  <c r="Z1125" i="79"/>
  <c r="E82" i="43" s="1"/>
  <c r="AM131" i="46"/>
  <c r="C93" i="43" s="1"/>
  <c r="AM262" i="46"/>
  <c r="D104" i="43" s="1"/>
  <c r="AM518" i="46"/>
  <c r="D76" i="43"/>
  <c r="AM132" i="46"/>
  <c r="C104" i="43" s="1"/>
  <c r="AM520" i="46"/>
  <c r="AM260" i="46"/>
  <c r="AM519" i="46"/>
  <c r="AM517" i="46"/>
  <c r="AD568" i="79"/>
  <c r="AH569" i="79"/>
  <c r="AL569" i="79"/>
  <c r="AD565" i="79"/>
  <c r="AI569" i="79"/>
  <c r="R18" i="47"/>
  <c r="R17" i="47"/>
  <c r="R20" i="47"/>
  <c r="R21" i="47"/>
  <c r="R16" i="47"/>
  <c r="AE389" i="79"/>
  <c r="R22" i="47"/>
  <c r="AB200" i="79"/>
  <c r="AD383" i="79"/>
  <c r="AC202" i="79"/>
  <c r="AG570" i="79"/>
  <c r="AA566" i="79"/>
  <c r="AG569" i="79"/>
  <c r="AH565" i="79"/>
  <c r="AA568" i="79"/>
  <c r="AL566" i="79"/>
  <c r="AC205" i="79"/>
  <c r="Z386" i="79"/>
  <c r="AC200" i="79"/>
  <c r="AD382" i="79"/>
  <c r="AB203" i="79"/>
  <c r="AD384" i="79"/>
  <c r="AL573" i="79"/>
  <c r="AL565" i="79"/>
  <c r="AB205" i="79"/>
  <c r="AD389" i="79"/>
  <c r="Z383" i="79"/>
  <c r="AL567" i="79"/>
  <c r="Z387" i="79"/>
  <c r="AB199" i="79"/>
  <c r="AB385" i="79"/>
  <c r="AK203" i="79"/>
  <c r="AA200" i="79"/>
  <c r="AA205" i="79"/>
  <c r="AE385" i="79"/>
  <c r="AB387" i="79"/>
  <c r="AB386" i="79"/>
  <c r="AB389" i="79"/>
  <c r="AI567" i="79"/>
  <c r="AI570" i="79"/>
  <c r="AK202" i="79"/>
  <c r="AI566" i="79"/>
  <c r="R19" i="47"/>
  <c r="R24" i="47"/>
  <c r="R25" i="47"/>
  <c r="R23" i="47"/>
  <c r="R15" i="47"/>
  <c r="AG573" i="79"/>
  <c r="AB383" i="79"/>
  <c r="AA565" i="79"/>
  <c r="AG571" i="79"/>
  <c r="AA201" i="79"/>
  <c r="AI565" i="79"/>
  <c r="AH566" i="79"/>
  <c r="AB382" i="79"/>
  <c r="AA567" i="79"/>
  <c r="AG566" i="79"/>
  <c r="AH573" i="79"/>
  <c r="AA573" i="79"/>
  <c r="AA570" i="79"/>
  <c r="AG565" i="79"/>
  <c r="AA569" i="79"/>
  <c r="AG568" i="79"/>
  <c r="AD386" i="79"/>
  <c r="AG200" i="79"/>
  <c r="AK390" i="46"/>
  <c r="AB567" i="79"/>
  <c r="AJ382" i="79"/>
  <c r="AL201" i="79"/>
  <c r="AK389" i="79"/>
  <c r="AG383" i="79"/>
  <c r="AL202" i="79"/>
  <c r="AK383" i="79"/>
  <c r="AL386" i="79"/>
  <c r="AG384" i="79"/>
  <c r="AE566" i="79"/>
  <c r="AK382" i="79"/>
  <c r="Y935" i="79"/>
  <c r="AL384" i="79"/>
  <c r="AB571" i="79"/>
  <c r="AH386" i="79"/>
  <c r="AI382" i="79"/>
  <c r="AH387" i="79"/>
  <c r="AG205" i="79"/>
  <c r="AD200" i="79"/>
  <c r="AH382" i="79"/>
  <c r="Y384" i="79"/>
  <c r="AG387" i="79"/>
  <c r="Y386" i="79"/>
  <c r="AK387" i="79"/>
  <c r="AL389" i="79"/>
  <c r="AJ387" i="79"/>
  <c r="AF573" i="79"/>
  <c r="AG386" i="79"/>
  <c r="AL385" i="79"/>
  <c r="AJ383" i="79"/>
  <c r="AB573" i="79"/>
  <c r="AG199" i="79"/>
  <c r="AC568" i="79"/>
  <c r="AF386" i="79"/>
  <c r="Q19" i="47"/>
  <c r="AC566" i="79"/>
  <c r="Q24" i="47"/>
  <c r="AD205" i="79"/>
  <c r="AD203" i="79"/>
  <c r="AG203" i="79"/>
  <c r="Y937" i="79"/>
  <c r="AI521" i="46"/>
  <c r="AG201" i="79"/>
  <c r="AH521" i="46"/>
  <c r="Q26" i="47"/>
  <c r="AK205" i="79"/>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Z200" i="79"/>
  <c r="AB566" i="79"/>
  <c r="AJ565" i="79"/>
  <c r="AF565" i="79"/>
  <c r="Y931" i="79"/>
  <c r="AJ385" i="79"/>
  <c r="Y566" i="79"/>
  <c r="AB565" i="79"/>
  <c r="AJ569" i="79"/>
  <c r="AF567" i="79"/>
  <c r="AD570" i="79"/>
  <c r="AC383" i="79"/>
  <c r="AE565" i="79"/>
  <c r="AF202" i="79"/>
  <c r="Q31" i="47"/>
  <c r="AE573" i="79"/>
  <c r="Q17" i="47"/>
  <c r="AK200" i="79"/>
  <c r="AL571" i="79"/>
  <c r="Z389" i="79"/>
  <c r="Z385" i="79"/>
  <c r="AC565" i="79"/>
  <c r="AC199" i="79"/>
  <c r="AC387" i="79"/>
  <c r="AF382" i="79"/>
  <c r="AE570" i="79"/>
  <c r="AD566" i="79"/>
  <c r="AC389" i="79"/>
  <c r="AI571" i="79"/>
  <c r="AI568" i="79"/>
  <c r="AC386" i="79"/>
  <c r="Z205" i="79"/>
  <c r="Q21" i="47"/>
  <c r="AL570" i="79"/>
  <c r="AC573" i="79"/>
  <c r="Y565" i="79"/>
  <c r="Z382" i="79"/>
  <c r="AC203" i="79"/>
  <c r="AC382" i="79"/>
  <c r="AF385" i="79"/>
  <c r="AD567" i="79"/>
  <c r="Y939" i="79"/>
  <c r="AK199" i="79"/>
  <c r="AF389" i="79"/>
  <c r="AG521" i="46"/>
  <c r="AF261" i="46"/>
  <c r="P39" i="47"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AK388" i="46"/>
  <c r="AL205" i="79"/>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AF391" i="46"/>
  <c r="AJ521" i="46"/>
  <c r="AF521" i="46"/>
  <c r="AH261" i="46"/>
  <c r="R30" i="47" s="1"/>
  <c r="AA388" i="79"/>
  <c r="AG391" i="46"/>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AH203" i="79"/>
  <c r="AH201" i="79"/>
  <c r="AH199" i="79"/>
  <c r="AH200" i="79"/>
  <c r="AH202" i="79"/>
  <c r="R64" i="43"/>
  <c r="AI391" i="46"/>
  <c r="S56" i="47" s="1"/>
  <c r="T24" i="47"/>
  <c r="T17" i="47"/>
  <c r="T19" i="47"/>
  <c r="T16" i="47"/>
  <c r="T22" i="47"/>
  <c r="S20" i="47"/>
  <c r="T21" i="47"/>
  <c r="T15" i="47"/>
  <c r="AJ391" i="46"/>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T37" i="47"/>
  <c r="T36" i="47"/>
  <c r="AL261" i="46"/>
  <c r="V39" i="47" s="1"/>
  <c r="AK261" i="46"/>
  <c r="T32" i="47"/>
  <c r="T35" i="47"/>
  <c r="T38" i="47"/>
  <c r="T39" i="47"/>
  <c r="T41" i="47"/>
  <c r="T30" i="47"/>
  <c r="AL391" i="46"/>
  <c r="T34" i="47"/>
  <c r="AK572" i="79"/>
  <c r="AA391" i="46"/>
  <c r="K45" i="47" s="1"/>
  <c r="AL521" i="46"/>
  <c r="AC391" i="46"/>
  <c r="M45" i="47" s="1"/>
  <c r="AE521" i="46"/>
  <c r="AD391" i="46"/>
  <c r="N51" i="47" s="1"/>
  <c r="AB521" i="46"/>
  <c r="AD521" i="46"/>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AE204" i="79"/>
  <c r="Z391" i="46"/>
  <c r="Z261" i="46"/>
  <c r="Y391" i="46"/>
  <c r="Z940" i="79" l="1"/>
  <c r="Y940" i="79"/>
  <c r="AM383" i="79"/>
  <c r="R54" i="43"/>
  <c r="Z756" i="79"/>
  <c r="E75" i="43" s="1"/>
  <c r="Y572" i="79"/>
  <c r="AM382" i="79"/>
  <c r="AM384" i="79"/>
  <c r="AM205" i="79"/>
  <c r="G104" i="43" s="1"/>
  <c r="AD572" i="79"/>
  <c r="AJ572" i="79"/>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AM386" i="79"/>
  <c r="AM385" i="79"/>
  <c r="AM570" i="79"/>
  <c r="AM931" i="79"/>
  <c r="AM933" i="79"/>
  <c r="AM1125" i="79"/>
  <c r="L104" i="43" s="1"/>
  <c r="AM936" i="79"/>
  <c r="AM755" i="79"/>
  <c r="AM939" i="79"/>
  <c r="AM938" i="79"/>
  <c r="AM757" i="79"/>
  <c r="D103" i="43"/>
  <c r="C103" i="43"/>
  <c r="AB204" i="79"/>
  <c r="AL572" i="79"/>
  <c r="E95" i="43"/>
  <c r="Z388" i="79"/>
  <c r="AA204" i="79"/>
  <c r="AG572" i="79"/>
  <c r="AB388" i="79"/>
  <c r="AA572" i="79"/>
  <c r="R27" i="47"/>
  <c r="R29" i="47" s="1"/>
  <c r="P30" i="47"/>
  <c r="P37" i="47"/>
  <c r="P33" i="47"/>
  <c r="P56" i="47"/>
  <c r="P32" i="47"/>
  <c r="AG388" i="79"/>
  <c r="AH388" i="79"/>
  <c r="AB572" i="79"/>
  <c r="AI572" i="79"/>
  <c r="AJ388" i="79"/>
  <c r="AL388" i="79"/>
  <c r="H97" i="43"/>
  <c r="P48" i="47"/>
  <c r="AD204" i="79"/>
  <c r="K95" i="43"/>
  <c r="AF388" i="79"/>
  <c r="P54" i="47"/>
  <c r="AF572" i="79"/>
  <c r="AF204" i="79"/>
  <c r="AK388" i="79"/>
  <c r="AG204" i="79"/>
  <c r="P34" i="47"/>
  <c r="P40" i="47"/>
  <c r="AK204" i="79"/>
  <c r="Z204" i="79"/>
  <c r="H94" i="43"/>
  <c r="H96" i="43"/>
  <c r="AI204" i="79"/>
  <c r="AE572" i="79"/>
  <c r="P51" i="47"/>
  <c r="K94" i="43"/>
  <c r="AH572" i="79"/>
  <c r="AC388" i="79"/>
  <c r="I99" i="43"/>
  <c r="H93" i="43"/>
  <c r="H98" i="43"/>
  <c r="P55" i="47"/>
  <c r="AI1124" i="79"/>
  <c r="N81" i="43" s="1"/>
  <c r="AB1124" i="79"/>
  <c r="J99" i="43"/>
  <c r="I95" i="43"/>
  <c r="P50" i="47"/>
  <c r="K101" i="43"/>
  <c r="R76" i="43"/>
  <c r="J98" i="43"/>
  <c r="R70" i="43"/>
  <c r="AC204" i="79"/>
  <c r="AC572" i="79"/>
  <c r="K97" i="43"/>
  <c r="L100" i="43"/>
  <c r="J97" i="43"/>
  <c r="P47" i="47"/>
  <c r="P35" i="47"/>
  <c r="P38" i="47"/>
  <c r="AD388" i="79"/>
  <c r="AD1124" i="79"/>
  <c r="AF940" i="79"/>
  <c r="K78" i="43" s="1"/>
  <c r="I93" i="43"/>
  <c r="P53" i="47"/>
  <c r="P36" i="47"/>
  <c r="P31" i="47"/>
  <c r="H95" i="43"/>
  <c r="AG940" i="79"/>
  <c r="L78" i="43" s="1"/>
  <c r="AI388" i="79"/>
  <c r="I98" i="43"/>
  <c r="L94" i="43"/>
  <c r="R61" i="43"/>
  <c r="P46" i="47"/>
  <c r="P52" i="47"/>
  <c r="P41" i="47"/>
  <c r="J96" i="43"/>
  <c r="L95" i="43"/>
  <c r="K93" i="43"/>
  <c r="P45" i="47"/>
  <c r="P49" i="47"/>
  <c r="L102" i="43"/>
  <c r="M102" i="43" s="1"/>
  <c r="I94" i="43"/>
  <c r="AE388" i="79"/>
  <c r="Z572" i="79"/>
  <c r="AH940" i="79"/>
  <c r="M78" i="43" s="1"/>
  <c r="K99" i="43"/>
  <c r="AD756" i="79"/>
  <c r="I75" i="43" s="1"/>
  <c r="J93" i="43"/>
  <c r="AE940" i="79"/>
  <c r="J78" i="43" s="1"/>
  <c r="AL1124" i="79"/>
  <c r="Q81" i="43" s="1"/>
  <c r="AK756" i="79"/>
  <c r="P75" i="43" s="1"/>
  <c r="L93" i="43"/>
  <c r="Z1124" i="79"/>
  <c r="G97" i="43"/>
  <c r="AH1124" i="79"/>
  <c r="M81" i="43" s="1"/>
  <c r="AF1124" i="79"/>
  <c r="K81" i="43" s="1"/>
  <c r="AC940" i="79"/>
  <c r="AG1124" i="79"/>
  <c r="L81" i="43" s="1"/>
  <c r="L98" i="43"/>
  <c r="J94" i="43"/>
  <c r="L97" i="43"/>
  <c r="AL756" i="79"/>
  <c r="Q75" i="43" s="1"/>
  <c r="AF756" i="79"/>
  <c r="K75" i="43" s="1"/>
  <c r="AD940" i="79"/>
  <c r="J95" i="43"/>
  <c r="I96" i="43"/>
  <c r="AC756" i="79"/>
  <c r="H75" i="43" s="1"/>
  <c r="K100" i="43"/>
  <c r="AK1124" i="79"/>
  <c r="P81" i="43" s="1"/>
  <c r="AJ1124" i="79"/>
  <c r="O81" i="43" s="1"/>
  <c r="AI756" i="79"/>
  <c r="N75" i="43" s="1"/>
  <c r="AA756" i="79"/>
  <c r="F75" i="43" s="1"/>
  <c r="I97" i="43"/>
  <c r="K96" i="43"/>
  <c r="Y388" i="79"/>
  <c r="L99" i="43"/>
  <c r="R82" i="43"/>
  <c r="AJ940" i="79"/>
  <c r="O78" i="43" s="1"/>
  <c r="K98" i="43"/>
  <c r="AE1124" i="79"/>
  <c r="J81" i="43" s="1"/>
  <c r="AE756" i="79"/>
  <c r="J75" i="43" s="1"/>
  <c r="AL940" i="79"/>
  <c r="Q78" i="43" s="1"/>
  <c r="L101" i="43"/>
  <c r="AA940" i="79"/>
  <c r="AC1124" i="79"/>
  <c r="AI940" i="79"/>
  <c r="N78" i="43" s="1"/>
  <c r="AB940" i="79"/>
  <c r="G78" i="43" s="1"/>
  <c r="AJ756" i="79"/>
  <c r="O75" i="43" s="1"/>
  <c r="AH756" i="79"/>
  <c r="M75" i="43" s="1"/>
  <c r="AK940" i="79"/>
  <c r="P78" i="43" s="1"/>
  <c r="AG756" i="79"/>
  <c r="L75" i="43" s="1"/>
  <c r="AB756" i="79"/>
  <c r="G75" i="43" s="1"/>
  <c r="L96" i="43"/>
  <c r="J100" i="43"/>
  <c r="AA1124" i="79"/>
  <c r="AH391" i="46"/>
  <c r="T63" i="47"/>
  <c r="S60" i="47"/>
  <c r="Q61" i="47"/>
  <c r="P62" i="47"/>
  <c r="P66" i="47"/>
  <c r="P69" i="47"/>
  <c r="P67" i="47"/>
  <c r="P61" i="47"/>
  <c r="R31" i="47"/>
  <c r="P71" i="47"/>
  <c r="P70" i="47"/>
  <c r="R34" i="47"/>
  <c r="P68" i="47"/>
  <c r="P64" i="47"/>
  <c r="R38" i="47"/>
  <c r="T47" i="47"/>
  <c r="R37" i="47"/>
  <c r="P60" i="47"/>
  <c r="P63" i="47"/>
  <c r="R39" i="47"/>
  <c r="P65" i="47"/>
  <c r="AJ204" i="79"/>
  <c r="Q27" i="47"/>
  <c r="Q29" i="47" s="1"/>
  <c r="Q42" i="47" s="1"/>
  <c r="Q44" i="47" s="1"/>
  <c r="P27" i="47"/>
  <c r="P29" i="47" s="1"/>
  <c r="Q60" i="47"/>
  <c r="Q67" i="47"/>
  <c r="Q69" i="47"/>
  <c r="Q50" i="47"/>
  <c r="R40" i="47"/>
  <c r="Q71" i="47"/>
  <c r="R41" i="47"/>
  <c r="R33" i="47"/>
  <c r="AL204" i="79"/>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R78" i="43" l="1"/>
  <c r="J210" i="47"/>
  <c r="I233" i="47"/>
  <c r="V228" i="47"/>
  <c r="M229" i="47"/>
  <c r="L210" i="47"/>
  <c r="R203" i="47"/>
  <c r="O204" i="47"/>
  <c r="U187" i="47"/>
  <c r="N227" i="47"/>
  <c r="T174" i="47"/>
  <c r="S196" i="47"/>
  <c r="Q236" i="47"/>
  <c r="K214" i="47"/>
  <c r="P220" i="47"/>
  <c r="V204" i="47"/>
  <c r="L205" i="47"/>
  <c r="T169" i="47"/>
  <c r="K175" i="47"/>
  <c r="M234" i="47"/>
  <c r="V168" i="47"/>
  <c r="Q228" i="47"/>
  <c r="U180" i="47"/>
  <c r="N206" i="47"/>
  <c r="T176" i="47"/>
  <c r="I170" i="47"/>
  <c r="I186" i="47"/>
  <c r="I168" i="47"/>
  <c r="I198" i="47"/>
  <c r="I227" i="47"/>
  <c r="I211" i="47"/>
  <c r="I213" i="47"/>
  <c r="V166" i="47"/>
  <c r="L212" i="47"/>
  <c r="R176" i="47"/>
  <c r="K190" i="47"/>
  <c r="S171" i="47"/>
  <c r="M165" i="47"/>
  <c r="Q171" i="47"/>
  <c r="U183" i="47"/>
  <c r="N174" i="47"/>
  <c r="Q204" i="47"/>
  <c r="U189" i="47"/>
  <c r="L176" i="47"/>
  <c r="K187" i="47"/>
  <c r="V171" i="47"/>
  <c r="Q172" i="47"/>
  <c r="L196" i="47"/>
  <c r="V213" i="47"/>
  <c r="M232" i="47"/>
  <c r="R229" i="47"/>
  <c r="S221" i="47"/>
  <c r="U47" i="47"/>
  <c r="U195" i="47"/>
  <c r="U170" i="47"/>
  <c r="U196" i="47"/>
  <c r="U235" i="47"/>
  <c r="U212" i="47"/>
  <c r="U203" i="47"/>
  <c r="U191" i="47"/>
  <c r="U214" i="47"/>
  <c r="U202" i="47"/>
  <c r="U200" i="47"/>
  <c r="U228" i="47"/>
  <c r="U201" i="47"/>
  <c r="U232" i="47"/>
  <c r="U167" i="47"/>
  <c r="U186" i="47"/>
  <c r="U206" i="47"/>
  <c r="U217" i="47"/>
  <c r="U176" i="47"/>
  <c r="U173" i="47"/>
  <c r="U169" i="47"/>
  <c r="U175" i="47"/>
  <c r="U198" i="47"/>
  <c r="U236" i="47"/>
  <c r="U221" i="47"/>
  <c r="U190" i="47"/>
  <c r="U210" i="47"/>
  <c r="U227" i="47"/>
  <c r="E41" i="43"/>
  <c r="U211" i="47"/>
  <c r="U215" i="47"/>
  <c r="U233" i="47"/>
  <c r="U165" i="47"/>
  <c r="U184" i="47"/>
  <c r="U182" i="47"/>
  <c r="U188" i="47"/>
  <c r="U225" i="47"/>
  <c r="U230" i="47"/>
  <c r="U219" i="47"/>
  <c r="U234" i="47"/>
  <c r="U197" i="47"/>
  <c r="U185" i="47"/>
  <c r="Q205" i="47"/>
  <c r="E32" i="43"/>
  <c r="P190" i="47"/>
  <c r="K166" i="47"/>
  <c r="M216" i="47"/>
  <c r="Q198" i="47"/>
  <c r="U171" i="47"/>
  <c r="S195" i="47"/>
  <c r="N196" i="47"/>
  <c r="P170" i="47"/>
  <c r="I175" i="47"/>
  <c r="I187" i="47"/>
  <c r="I190" i="47"/>
  <c r="I196" i="47"/>
  <c r="I181" i="47"/>
  <c r="I231" i="47"/>
  <c r="I218" i="47"/>
  <c r="I217" i="47"/>
  <c r="Q181" i="47"/>
  <c r="U199" i="47"/>
  <c r="K200" i="47"/>
  <c r="T172" i="47"/>
  <c r="M171" i="47"/>
  <c r="R172" i="47"/>
  <c r="T204" i="47"/>
  <c r="N173" i="47"/>
  <c r="E38" i="43"/>
  <c r="S228" i="47"/>
  <c r="Q183" i="47"/>
  <c r="K169" i="47"/>
  <c r="Q189" i="47"/>
  <c r="U218" i="47"/>
  <c r="T182" i="47"/>
  <c r="N229" i="47"/>
  <c r="R182" i="47"/>
  <c r="E31" i="43"/>
  <c r="O170" i="47"/>
  <c r="R57" i="43"/>
  <c r="J218" i="47"/>
  <c r="J219" i="47"/>
  <c r="J212" i="47"/>
  <c r="J184" i="47"/>
  <c r="J189" i="47"/>
  <c r="J201" i="47"/>
  <c r="J172" i="47"/>
  <c r="J171" i="47"/>
  <c r="J214" i="47"/>
  <c r="J215" i="47"/>
  <c r="J221" i="47"/>
  <c r="J180" i="47"/>
  <c r="J185" i="47"/>
  <c r="J202" i="47"/>
  <c r="J167" i="47"/>
  <c r="J236" i="47"/>
  <c r="J235" i="47"/>
  <c r="J217" i="47"/>
  <c r="J203" i="47"/>
  <c r="J197" i="47"/>
  <c r="J187" i="47"/>
  <c r="J170" i="47"/>
  <c r="J232" i="47"/>
  <c r="J228" i="47"/>
  <c r="J231" i="47"/>
  <c r="J206" i="47"/>
  <c r="J199" i="47"/>
  <c r="J190" i="47"/>
  <c r="J183" i="47"/>
  <c r="J165" i="47"/>
  <c r="J233" i="47"/>
  <c r="J234" i="47"/>
  <c r="J227" i="47"/>
  <c r="J198" i="47"/>
  <c r="E30" i="43"/>
  <c r="J186" i="47"/>
  <c r="J166" i="47"/>
  <c r="J173" i="47"/>
  <c r="J229" i="47"/>
  <c r="J230" i="47"/>
  <c r="J220" i="47"/>
  <c r="J195" i="47"/>
  <c r="J204" i="47"/>
  <c r="J182" i="47"/>
  <c r="J174" i="47"/>
  <c r="J168" i="47"/>
  <c r="J225" i="47"/>
  <c r="J226" i="47"/>
  <c r="J216" i="47"/>
  <c r="J188" i="47"/>
  <c r="J196" i="47"/>
  <c r="J205" i="47"/>
  <c r="J169" i="47"/>
  <c r="J176" i="47"/>
  <c r="V187" i="47"/>
  <c r="V186" i="47"/>
  <c r="V218" i="47"/>
  <c r="V169" i="47"/>
  <c r="V229" i="47"/>
  <c r="V233" i="47"/>
  <c r="V221" i="47"/>
  <c r="V175" i="47"/>
  <c r="V203" i="47"/>
  <c r="V173" i="47"/>
  <c r="V176" i="47"/>
  <c r="V185" i="47"/>
  <c r="V230" i="47"/>
  <c r="V214" i="47"/>
  <c r="V196" i="47"/>
  <c r="V206" i="47"/>
  <c r="V165" i="47"/>
  <c r="V234" i="47"/>
  <c r="V232" i="47"/>
  <c r="V184" i="47"/>
  <c r="V167" i="47"/>
  <c r="V200" i="47"/>
  <c r="V227" i="47"/>
  <c r="V226" i="47"/>
  <c r="V211" i="47"/>
  <c r="V210" i="47"/>
  <c r="V198" i="47"/>
  <c r="V201" i="47"/>
  <c r="V170" i="47"/>
  <c r="V172" i="47"/>
  <c r="V219" i="47"/>
  <c r="V216" i="47"/>
  <c r="V231" i="47"/>
  <c r="V183" i="47"/>
  <c r="V190" i="47"/>
  <c r="V188" i="47"/>
  <c r="V202" i="47"/>
  <c r="V180" i="47"/>
  <c r="V182" i="47"/>
  <c r="V197" i="47"/>
  <c r="Q225" i="47"/>
  <c r="M186" i="47"/>
  <c r="M215" i="47"/>
  <c r="M191" i="47"/>
  <c r="M226" i="47"/>
  <c r="M166" i="47"/>
  <c r="M214" i="47"/>
  <c r="M174" i="47"/>
  <c r="M167" i="47"/>
  <c r="M183" i="47"/>
  <c r="M173" i="47"/>
  <c r="M195" i="47"/>
  <c r="M235" i="47"/>
  <c r="M202" i="47"/>
  <c r="M181" i="47"/>
  <c r="M227" i="47"/>
  <c r="M180" i="47"/>
  <c r="M213" i="47"/>
  <c r="M182" i="47"/>
  <c r="M190" i="47"/>
  <c r="M206" i="47"/>
  <c r="M219" i="47"/>
  <c r="M201" i="47"/>
  <c r="M210" i="47"/>
  <c r="M176" i="47"/>
  <c r="M218" i="47"/>
  <c r="M197" i="47"/>
  <c r="M175" i="47"/>
  <c r="M200" i="47"/>
  <c r="M228" i="47"/>
  <c r="M203" i="47"/>
  <c r="M236" i="47"/>
  <c r="M225" i="47"/>
  <c r="M170" i="47"/>
  <c r="M233" i="47"/>
  <c r="M220" i="47"/>
  <c r="M198" i="47"/>
  <c r="M211" i="47"/>
  <c r="M212" i="47"/>
  <c r="M196" i="47"/>
  <c r="L81" i="47"/>
  <c r="L201" i="47"/>
  <c r="L226" i="47"/>
  <c r="L186" i="47"/>
  <c r="L203" i="47"/>
  <c r="L225" i="47"/>
  <c r="L187" i="47"/>
  <c r="L181" i="47"/>
  <c r="L165" i="47"/>
  <c r="L189" i="47"/>
  <c r="L190" i="47"/>
  <c r="L215" i="47"/>
  <c r="L220" i="47"/>
  <c r="L202" i="47"/>
  <c r="L231" i="47"/>
  <c r="L232" i="47"/>
  <c r="L188" i="47"/>
  <c r="L229" i="47"/>
  <c r="L219" i="47"/>
  <c r="L182" i="47"/>
  <c r="L230" i="47"/>
  <c r="L235" i="47"/>
  <c r="L183" i="47"/>
  <c r="L170" i="47"/>
  <c r="L185" i="47"/>
  <c r="L169" i="47"/>
  <c r="L234" i="47"/>
  <c r="L197" i="47"/>
  <c r="L175" i="47"/>
  <c r="L221" i="47"/>
  <c r="L180" i="47"/>
  <c r="L173" i="47"/>
  <c r="L218" i="47"/>
  <c r="L198" i="47"/>
  <c r="L227" i="47"/>
  <c r="L206" i="47"/>
  <c r="L184" i="47"/>
  <c r="L236" i="47"/>
  <c r="R191" i="47"/>
  <c r="L166" i="47"/>
  <c r="K225" i="47"/>
  <c r="V225" i="47"/>
  <c r="M221" i="47"/>
  <c r="R195" i="47"/>
  <c r="S168" i="47"/>
  <c r="T187" i="47"/>
  <c r="N166" i="47"/>
  <c r="V181" i="47"/>
  <c r="I173" i="47"/>
  <c r="I197" i="47"/>
  <c r="I199" i="47"/>
  <c r="I185" i="47"/>
  <c r="I235" i="47"/>
  <c r="I225" i="47"/>
  <c r="I221" i="47"/>
  <c r="R204" i="47"/>
  <c r="L204" i="47"/>
  <c r="S188" i="47"/>
  <c r="K191" i="47"/>
  <c r="P165" i="47"/>
  <c r="V215" i="47"/>
  <c r="S169" i="47"/>
  <c r="P183" i="47"/>
  <c r="V220" i="47"/>
  <c r="U213" i="47"/>
  <c r="T221" i="47"/>
  <c r="U181" i="47"/>
  <c r="Q175" i="47"/>
  <c r="N211" i="47"/>
  <c r="R236" i="47"/>
  <c r="K205" i="47"/>
  <c r="J175" i="47"/>
  <c r="L228" i="47"/>
  <c r="U220" i="47"/>
  <c r="S215" i="47"/>
  <c r="R68" i="47"/>
  <c r="R169" i="47"/>
  <c r="R188" i="47"/>
  <c r="R210" i="47"/>
  <c r="R225" i="47"/>
  <c r="R196" i="47"/>
  <c r="R215" i="47"/>
  <c r="R202" i="47"/>
  <c r="R174" i="47"/>
  <c r="R171" i="47"/>
  <c r="R235" i="47"/>
  <c r="R219" i="47"/>
  <c r="R168" i="47"/>
  <c r="R199" i="47"/>
  <c r="R231" i="47"/>
  <c r="R197" i="47"/>
  <c r="R184" i="47"/>
  <c r="R166" i="47"/>
  <c r="R201" i="47"/>
  <c r="R187" i="47"/>
  <c r="R220" i="47"/>
  <c r="R170" i="47"/>
  <c r="R185" i="47"/>
  <c r="R186" i="47"/>
  <c r="R228" i="47"/>
  <c r="R173" i="47"/>
  <c r="R205" i="47"/>
  <c r="R221" i="47"/>
  <c r="R212" i="47"/>
  <c r="R175" i="47"/>
  <c r="R189" i="47"/>
  <c r="R217" i="47"/>
  <c r="R226" i="47"/>
  <c r="R198" i="47"/>
  <c r="R234" i="47"/>
  <c r="R232" i="47"/>
  <c r="R213" i="47"/>
  <c r="R167" i="47"/>
  <c r="R183" i="47"/>
  <c r="R181" i="47"/>
  <c r="O98" i="47"/>
  <c r="O216" i="47"/>
  <c r="O211" i="47"/>
  <c r="O230" i="47"/>
  <c r="O187" i="47"/>
  <c r="E35" i="43"/>
  <c r="O185" i="47"/>
  <c r="O167" i="47"/>
  <c r="O174" i="47"/>
  <c r="O212" i="47"/>
  <c r="O236" i="47"/>
  <c r="O226" i="47"/>
  <c r="O183" i="47"/>
  <c r="O203" i="47"/>
  <c r="O181" i="47"/>
  <c r="O175" i="47"/>
  <c r="O217" i="47"/>
  <c r="O229" i="47"/>
  <c r="O215" i="47"/>
  <c r="O184" i="47"/>
  <c r="O197" i="47"/>
  <c r="O200" i="47"/>
  <c r="O168" i="47"/>
  <c r="O235" i="47"/>
  <c r="O214" i="47"/>
  <c r="O225" i="47"/>
  <c r="O205" i="47"/>
  <c r="O180" i="47"/>
  <c r="O190" i="47"/>
  <c r="O182" i="47"/>
  <c r="O176" i="47"/>
  <c r="O231" i="47"/>
  <c r="O232" i="47"/>
  <c r="O218" i="47"/>
  <c r="O201" i="47"/>
  <c r="O206" i="47"/>
  <c r="O186" i="47"/>
  <c r="O172" i="47"/>
  <c r="O171" i="47"/>
  <c r="O227" i="47"/>
  <c r="O228" i="47"/>
  <c r="O210" i="47"/>
  <c r="O188" i="47"/>
  <c r="O202" i="47"/>
  <c r="O196" i="47"/>
  <c r="O165" i="47"/>
  <c r="O169" i="47"/>
  <c r="O220" i="47"/>
  <c r="O213" i="47"/>
  <c r="O234" i="47"/>
  <c r="O191" i="47"/>
  <c r="O198" i="47"/>
  <c r="O189" i="47"/>
  <c r="O173" i="47"/>
  <c r="O166" i="47"/>
  <c r="S182" i="47"/>
  <c r="L174" i="47"/>
  <c r="K230" i="47"/>
  <c r="Q214" i="47"/>
  <c r="M185" i="47"/>
  <c r="U229" i="47"/>
  <c r="T171" i="47"/>
  <c r="P184" i="47"/>
  <c r="N165" i="47"/>
  <c r="Q201" i="47"/>
  <c r="I171" i="47"/>
  <c r="I201" i="47"/>
  <c r="I203" i="47"/>
  <c r="I202" i="47"/>
  <c r="I215" i="47"/>
  <c r="I212" i="47"/>
  <c r="I228" i="47"/>
  <c r="U205" i="47"/>
  <c r="L191" i="47"/>
  <c r="T202" i="47"/>
  <c r="K170" i="47"/>
  <c r="M230" i="47"/>
  <c r="R227" i="47"/>
  <c r="T188" i="47"/>
  <c r="T173" i="47"/>
  <c r="P230" i="47"/>
  <c r="S190" i="47"/>
  <c r="U168" i="47"/>
  <c r="U172" i="47"/>
  <c r="S197" i="47"/>
  <c r="T197" i="47"/>
  <c r="J191" i="47"/>
  <c r="R216" i="47"/>
  <c r="S205" i="47"/>
  <c r="T167" i="47"/>
  <c r="M199" i="47"/>
  <c r="O199" i="47"/>
  <c r="N183" i="47"/>
  <c r="N226" i="47"/>
  <c r="N191" i="47"/>
  <c r="N180" i="47"/>
  <c r="N216" i="47"/>
  <c r="N188" i="47"/>
  <c r="N186" i="47"/>
  <c r="N176" i="47"/>
  <c r="N197" i="47"/>
  <c r="N201" i="47"/>
  <c r="N198" i="47"/>
  <c r="N232" i="47"/>
  <c r="N203" i="47"/>
  <c r="N230" i="47"/>
  <c r="N233" i="47"/>
  <c r="N181" i="47"/>
  <c r="N217" i="47"/>
  <c r="N189" i="47"/>
  <c r="N235" i="47"/>
  <c r="N187" i="47"/>
  <c r="N234" i="47"/>
  <c r="N212" i="47"/>
  <c r="N184" i="47"/>
  <c r="N220" i="47"/>
  <c r="N170" i="47"/>
  <c r="N190" i="47"/>
  <c r="N168" i="47"/>
  <c r="N205" i="47"/>
  <c r="N172" i="47"/>
  <c r="N225" i="47"/>
  <c r="N200" i="47"/>
  <c r="N175" i="47"/>
  <c r="N215" i="47"/>
  <c r="N169" i="47"/>
  <c r="N199" i="47"/>
  <c r="N236" i="47"/>
  <c r="E34" i="43"/>
  <c r="N204" i="47"/>
  <c r="N213" i="47"/>
  <c r="N185" i="47"/>
  <c r="P199" i="47"/>
  <c r="V235" i="47"/>
  <c r="K212" i="47"/>
  <c r="R230" i="47"/>
  <c r="M187" i="47"/>
  <c r="S216" i="47"/>
  <c r="P167" i="47"/>
  <c r="N231" i="47"/>
  <c r="V217" i="47"/>
  <c r="R200" i="47"/>
  <c r="I169" i="47"/>
  <c r="I205" i="47"/>
  <c r="I200" i="47"/>
  <c r="I195" i="47"/>
  <c r="I206" i="47"/>
  <c r="I219" i="47"/>
  <c r="I210" i="47"/>
  <c r="I232" i="47"/>
  <c r="L199" i="47"/>
  <c r="P189" i="47"/>
  <c r="K174" i="47"/>
  <c r="M217" i="47"/>
  <c r="U216" i="47"/>
  <c r="P200" i="47"/>
  <c r="N221" i="47"/>
  <c r="U166" i="47"/>
  <c r="P182" i="47"/>
  <c r="L233" i="47"/>
  <c r="P198" i="47"/>
  <c r="T180" i="47"/>
  <c r="T175" i="47"/>
  <c r="T212" i="47"/>
  <c r="M172" i="47"/>
  <c r="J181" i="47"/>
  <c r="K181" i="47"/>
  <c r="N171" i="47"/>
  <c r="P227" i="47"/>
  <c r="O195" i="47"/>
  <c r="T75" i="47"/>
  <c r="T165" i="47"/>
  <c r="T211" i="47"/>
  <c r="T205" i="47"/>
  <c r="T228" i="47"/>
  <c r="T166" i="47"/>
  <c r="T203" i="47"/>
  <c r="T190" i="47"/>
  <c r="T186" i="47"/>
  <c r="T220" i="47"/>
  <c r="T235" i="47"/>
  <c r="T181" i="47"/>
  <c r="T196" i="47"/>
  <c r="T200" i="47"/>
  <c r="T218" i="47"/>
  <c r="T216" i="47"/>
  <c r="T234" i="47"/>
  <c r="T199" i="47"/>
  <c r="T226" i="47"/>
  <c r="T225" i="47"/>
  <c r="T184" i="47"/>
  <c r="T191" i="47"/>
  <c r="T189" i="47"/>
  <c r="T217" i="47"/>
  <c r="T232" i="47"/>
  <c r="T210" i="47"/>
  <c r="T183" i="47"/>
  <c r="T195" i="47"/>
  <c r="T198" i="47"/>
  <c r="T168" i="47"/>
  <c r="T215" i="47"/>
  <c r="T230" i="47"/>
  <c r="E40" i="43"/>
  <c r="T206" i="47"/>
  <c r="T214" i="47"/>
  <c r="T219" i="47"/>
  <c r="T201" i="47"/>
  <c r="T213" i="47"/>
  <c r="T231" i="47"/>
  <c r="S234" i="47"/>
  <c r="S204" i="47"/>
  <c r="S217" i="47"/>
  <c r="S211" i="47"/>
  <c r="S210" i="47"/>
  <c r="S174" i="47"/>
  <c r="S226" i="47"/>
  <c r="S185" i="47"/>
  <c r="S232" i="47"/>
  <c r="S176" i="47"/>
  <c r="S198" i="47"/>
  <c r="S166" i="47"/>
  <c r="S175" i="47"/>
  <c r="S202" i="47"/>
  <c r="S200" i="47"/>
  <c r="S227" i="47"/>
  <c r="S212" i="47"/>
  <c r="S170" i="47"/>
  <c r="S181" i="47"/>
  <c r="S203" i="47"/>
  <c r="S231" i="47"/>
  <c r="S218" i="47"/>
  <c r="S187" i="47"/>
  <c r="S229" i="47"/>
  <c r="S233" i="47"/>
  <c r="S220" i="47"/>
  <c r="S172" i="47"/>
  <c r="S201" i="47"/>
  <c r="S186" i="47"/>
  <c r="S189" i="47"/>
  <c r="S213" i="47"/>
  <c r="S236" i="47"/>
  <c r="E39" i="43"/>
  <c r="S191" i="47"/>
  <c r="S184" i="47"/>
  <c r="S206" i="47"/>
  <c r="S230" i="47"/>
  <c r="S214" i="47"/>
  <c r="S165" i="47"/>
  <c r="S183" i="47"/>
  <c r="S180" i="47"/>
  <c r="Q211" i="47"/>
  <c r="Q202" i="47"/>
  <c r="Q173" i="47"/>
  <c r="Q191" i="47"/>
  <c r="Q185" i="47"/>
  <c r="Q196" i="47"/>
  <c r="Q219" i="47"/>
  <c r="Q229" i="47"/>
  <c r="E37" i="43"/>
  <c r="Q212" i="47"/>
  <c r="Q168" i="47"/>
  <c r="Q230" i="47"/>
  <c r="Q213" i="47"/>
  <c r="Q186" i="47"/>
  <c r="Q180" i="47"/>
  <c r="Q220" i="47"/>
  <c r="Q221" i="47"/>
  <c r="Q231" i="47"/>
  <c r="Q235" i="47"/>
  <c r="Q200" i="47"/>
  <c r="Q195" i="47"/>
  <c r="Q167" i="47"/>
  <c r="Q166" i="47"/>
  <c r="Q227" i="47"/>
  <c r="Q232" i="47"/>
  <c r="Q199" i="47"/>
  <c r="Q234" i="47"/>
  <c r="Q190" i="47"/>
  <c r="Q184" i="47"/>
  <c r="Q182" i="47"/>
  <c r="Q206" i="47"/>
  <c r="Q216" i="47"/>
  <c r="Q203" i="47"/>
  <c r="Q187" i="47"/>
  <c r="Q210" i="47"/>
  <c r="Q170" i="47"/>
  <c r="Q233" i="47"/>
  <c r="L216" i="47"/>
  <c r="R165" i="47"/>
  <c r="K199" i="47"/>
  <c r="U231" i="47"/>
  <c r="M188" i="47"/>
  <c r="T236" i="47"/>
  <c r="V199" i="47"/>
  <c r="N228" i="47"/>
  <c r="Q218" i="47"/>
  <c r="U204" i="47"/>
  <c r="I176" i="47"/>
  <c r="I191" i="47"/>
  <c r="I204" i="47"/>
  <c r="I184" i="47"/>
  <c r="I183" i="47"/>
  <c r="I226" i="47"/>
  <c r="I214" i="47"/>
  <c r="I236" i="47"/>
  <c r="T185" i="47"/>
  <c r="L168" i="47"/>
  <c r="K218" i="47"/>
  <c r="V236" i="47"/>
  <c r="M204" i="47"/>
  <c r="S219" i="47"/>
  <c r="V195" i="47"/>
  <c r="N210" i="47"/>
  <c r="S173" i="47"/>
  <c r="P236" i="47"/>
  <c r="L214" i="47"/>
  <c r="P197" i="47"/>
  <c r="T227" i="47"/>
  <c r="N167" i="47"/>
  <c r="V191" i="47"/>
  <c r="J200" i="47"/>
  <c r="S199" i="47"/>
  <c r="L171" i="47"/>
  <c r="P218" i="47"/>
  <c r="Q169" i="47"/>
  <c r="O219" i="47"/>
  <c r="K167" i="47"/>
  <c r="K231" i="47"/>
  <c r="K202" i="47"/>
  <c r="K168" i="47"/>
  <c r="K228" i="47"/>
  <c r="K165" i="47"/>
  <c r="K184" i="47"/>
  <c r="K211" i="47"/>
  <c r="K201" i="47"/>
  <c r="K206" i="47"/>
  <c r="K220" i="47"/>
  <c r="K203" i="47"/>
  <c r="K171" i="47"/>
  <c r="K217" i="47"/>
  <c r="K185" i="47"/>
  <c r="K196" i="47"/>
  <c r="K227" i="47"/>
  <c r="K198" i="47"/>
  <c r="K235" i="47"/>
  <c r="K221" i="47"/>
  <c r="K173" i="47"/>
  <c r="K216" i="47"/>
  <c r="K188" i="47"/>
  <c r="K215" i="47"/>
  <c r="K213" i="47"/>
  <c r="K183" i="47"/>
  <c r="K219" i="47"/>
  <c r="K229" i="47"/>
  <c r="K182" i="47"/>
  <c r="K234" i="47"/>
  <c r="K186" i="47"/>
  <c r="K172" i="47"/>
  <c r="K195" i="47"/>
  <c r="K176" i="47"/>
  <c r="K189" i="47"/>
  <c r="H20" i="43"/>
  <c r="L213" i="47"/>
  <c r="U174" i="47"/>
  <c r="K204" i="47"/>
  <c r="S225" i="47"/>
  <c r="M189" i="47"/>
  <c r="P235" i="47"/>
  <c r="Q165" i="47"/>
  <c r="N214" i="47"/>
  <c r="R214" i="47"/>
  <c r="S235" i="47"/>
  <c r="I174" i="47"/>
  <c r="E29" i="43"/>
  <c r="I188" i="47"/>
  <c r="I216" i="47"/>
  <c r="I230" i="47"/>
  <c r="I229" i="47"/>
  <c r="V189" i="47"/>
  <c r="K226" i="47"/>
  <c r="Q217" i="47"/>
  <c r="M205" i="47"/>
  <c r="T233" i="47"/>
  <c r="Q197" i="47"/>
  <c r="N202" i="47"/>
  <c r="T170" i="47"/>
  <c r="Q188" i="47"/>
  <c r="L200" i="47"/>
  <c r="K232" i="47"/>
  <c r="M231" i="47"/>
  <c r="L167" i="47"/>
  <c r="V174" i="47"/>
  <c r="Q226" i="47"/>
  <c r="J213" i="47"/>
  <c r="E33" i="43"/>
  <c r="K233" i="47"/>
  <c r="Q176" i="47"/>
  <c r="N218" i="47"/>
  <c r="O233" i="47"/>
  <c r="P213" i="47"/>
  <c r="P226" i="47"/>
  <c r="P216" i="47"/>
  <c r="P203" i="47"/>
  <c r="P172" i="47"/>
  <c r="P186" i="47"/>
  <c r="P191" i="47"/>
  <c r="P202" i="47"/>
  <c r="P214" i="47"/>
  <c r="P229" i="47"/>
  <c r="P181" i="47"/>
  <c r="P210" i="47"/>
  <c r="P205" i="47"/>
  <c r="P188" i="47"/>
  <c r="P212" i="47"/>
  <c r="P176" i="47"/>
  <c r="P166" i="47"/>
  <c r="P174" i="47"/>
  <c r="P225" i="47"/>
  <c r="P231" i="47"/>
  <c r="P211" i="47"/>
  <c r="P180" i="47"/>
  <c r="P204" i="47"/>
  <c r="P185" i="47"/>
  <c r="P169" i="47"/>
  <c r="P168" i="47"/>
  <c r="P228" i="47"/>
  <c r="P195" i="47"/>
  <c r="P196" i="47"/>
  <c r="P215" i="47"/>
  <c r="P232" i="47"/>
  <c r="P206" i="47"/>
  <c r="P219" i="47"/>
  <c r="P233" i="47"/>
  <c r="P175" i="47"/>
  <c r="P221" i="47"/>
  <c r="P187" i="47"/>
  <c r="P234" i="47"/>
  <c r="P171" i="47"/>
  <c r="P201" i="47"/>
  <c r="L172" i="47"/>
  <c r="S167" i="47"/>
  <c r="K180" i="47"/>
  <c r="T229" i="47"/>
  <c r="M169" i="47"/>
  <c r="V212" i="47"/>
  <c r="R206" i="47"/>
  <c r="N182" i="47"/>
  <c r="U226" i="47"/>
  <c r="P173" i="47"/>
  <c r="I172" i="47"/>
  <c r="I182" i="47"/>
  <c r="I189" i="47"/>
  <c r="I180" i="47"/>
  <c r="I220" i="47"/>
  <c r="I234" i="47"/>
  <c r="R218" i="47"/>
  <c r="L211" i="47"/>
  <c r="Q174" i="47"/>
  <c r="K236" i="47"/>
  <c r="R233" i="47"/>
  <c r="M184" i="47"/>
  <c r="P217" i="47"/>
  <c r="R190" i="47"/>
  <c r="N195" i="47"/>
  <c r="E42" i="43"/>
  <c r="R180" i="47"/>
  <c r="L195" i="47"/>
  <c r="K197" i="47"/>
  <c r="M168" i="47"/>
  <c r="K210" i="47"/>
  <c r="Q215" i="47"/>
  <c r="N219" i="47"/>
  <c r="J211" i="47"/>
  <c r="E36" i="43"/>
  <c r="V205" i="47"/>
  <c r="L217" i="47"/>
  <c r="R211" i="47"/>
  <c r="O221" i="47"/>
  <c r="U83" i="47"/>
  <c r="AM204" i="79"/>
  <c r="AM206" i="79" s="1"/>
  <c r="J104" i="43"/>
  <c r="I104" i="43"/>
  <c r="R75" i="43"/>
  <c r="S76" i="43" s="1"/>
  <c r="U76" i="43" s="1"/>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150" i="47" l="1"/>
  <c r="W75" i="47"/>
  <c r="W230" i="47"/>
  <c r="W216" i="47"/>
  <c r="W236" i="47"/>
  <c r="W234" i="47"/>
  <c r="H19" i="43"/>
  <c r="W233" i="47"/>
  <c r="W172" i="47"/>
  <c r="W189" i="47"/>
  <c r="W166" i="47"/>
  <c r="W183" i="47"/>
  <c r="W215" i="47"/>
  <c r="W197" i="47"/>
  <c r="W181" i="47"/>
  <c r="W198" i="47"/>
  <c r="W182" i="47"/>
  <c r="W174" i="47"/>
  <c r="W188" i="47"/>
  <c r="W184" i="47"/>
  <c r="W210" i="47"/>
  <c r="W202" i="47"/>
  <c r="W165" i="47"/>
  <c r="W196" i="47"/>
  <c r="W168" i="47"/>
  <c r="W217" i="47"/>
  <c r="W204" i="47"/>
  <c r="W219" i="47"/>
  <c r="W203" i="47"/>
  <c r="W173" i="47"/>
  <c r="W190" i="47"/>
  <c r="W186" i="47"/>
  <c r="W229" i="47"/>
  <c r="W228" i="47"/>
  <c r="W191" i="47"/>
  <c r="W206" i="47"/>
  <c r="W167" i="47"/>
  <c r="W187" i="47"/>
  <c r="W170" i="47"/>
  <c r="W221" i="47"/>
  <c r="W176" i="47"/>
  <c r="W201" i="47"/>
  <c r="W225" i="47"/>
  <c r="W175" i="47"/>
  <c r="W200" i="47"/>
  <c r="W171" i="47"/>
  <c r="W235" i="47"/>
  <c r="W220" i="47"/>
  <c r="W214" i="47"/>
  <c r="W205" i="47"/>
  <c r="W185" i="47"/>
  <c r="W218" i="47"/>
  <c r="W211" i="47"/>
  <c r="W180" i="47"/>
  <c r="W232" i="47"/>
  <c r="E43" i="43"/>
  <c r="W213" i="47"/>
  <c r="W226" i="47"/>
  <c r="W169" i="47"/>
  <c r="W212" i="47"/>
  <c r="W199" i="47"/>
  <c r="W195" i="47"/>
  <c r="W231" i="47"/>
  <c r="W22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T164" i="47"/>
  <c r="T177" i="47" s="1"/>
  <c r="T179" i="47" s="1"/>
  <c r="T192" i="47" s="1"/>
  <c r="T194" i="47" s="1"/>
  <c r="T207" i="47" s="1"/>
  <c r="T209" i="47" s="1"/>
  <c r="T222" i="47" s="1"/>
  <c r="T224" i="47" s="1"/>
  <c r="T237" i="47" s="1"/>
  <c r="O84" i="43" s="1"/>
  <c r="O85" i="43" s="1"/>
  <c r="S164" i="47"/>
  <c r="S177" i="47" s="1"/>
  <c r="S179" i="47" s="1"/>
  <c r="S192" i="47" s="1"/>
  <c r="S194" i="47" s="1"/>
  <c r="S207" i="47" s="1"/>
  <c r="S209" i="47" s="1"/>
  <c r="S222" i="47" s="1"/>
  <c r="S224" i="47" s="1"/>
  <c r="S237" i="47" s="1"/>
  <c r="N84" i="43" s="1"/>
  <c r="F39" i="43" s="1"/>
  <c r="G39" i="43" s="1"/>
  <c r="Q164" i="47"/>
  <c r="Q177" i="47" s="1"/>
  <c r="Q179" i="47" s="1"/>
  <c r="Q192" i="47" s="1"/>
  <c r="Q194" i="47" s="1"/>
  <c r="Q207" i="47" s="1"/>
  <c r="Q209" i="47" s="1"/>
  <c r="Q222" i="47" s="1"/>
  <c r="Q224" i="47" s="1"/>
  <c r="Q237" i="47" s="1"/>
  <c r="L84" i="43" s="1"/>
  <c r="L85" i="43" s="1"/>
  <c r="R164" i="47"/>
  <c r="R177" i="47" s="1"/>
  <c r="R179" i="47" s="1"/>
  <c r="R192" i="47" s="1"/>
  <c r="R194" i="47" s="1"/>
  <c r="R207" i="47" s="1"/>
  <c r="R209" i="47" s="1"/>
  <c r="R222" i="47" s="1"/>
  <c r="R224" i="47" s="1"/>
  <c r="R237" i="47" s="1"/>
  <c r="M84" i="43" s="1"/>
  <c r="M85" i="43" s="1"/>
  <c r="P164" i="47"/>
  <c r="P177" i="47" s="1"/>
  <c r="P179" i="47" s="1"/>
  <c r="P192" i="47" s="1"/>
  <c r="P194" i="47" s="1"/>
  <c r="P207" i="47" s="1"/>
  <c r="P209" i="47" s="1"/>
  <c r="P222" i="47" s="1"/>
  <c r="P224" i="47" s="1"/>
  <c r="P237" i="47" s="1"/>
  <c r="K84" i="43" s="1"/>
  <c r="K85" i="43" s="1"/>
  <c r="V164" i="47"/>
  <c r="V177" i="47" s="1"/>
  <c r="V179" i="47" s="1"/>
  <c r="V192" i="47" s="1"/>
  <c r="V194" i="47" s="1"/>
  <c r="V207" i="47" s="1"/>
  <c r="V209" i="47" s="1"/>
  <c r="V222" i="47" s="1"/>
  <c r="V224" i="47" s="1"/>
  <c r="V237" i="47" s="1"/>
  <c r="Q84" i="43" s="1"/>
  <c r="F42" i="43" s="1"/>
  <c r="G42"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M164" i="47"/>
  <c r="M177" i="47" s="1"/>
  <c r="M179" i="47" s="1"/>
  <c r="M192" i="47" s="1"/>
  <c r="M194" i="47" s="1"/>
  <c r="M207" i="47" s="1"/>
  <c r="M209" i="47" s="1"/>
  <c r="M222" i="47" s="1"/>
  <c r="M224" i="47" s="1"/>
  <c r="M237" i="47" s="1"/>
  <c r="H84" i="43" s="1"/>
  <c r="H85" i="43" s="1"/>
  <c r="F36" i="43"/>
  <c r="G36" i="43" s="1"/>
  <c r="F37" i="43"/>
  <c r="G37" i="43" s="1"/>
  <c r="F38" i="43"/>
  <c r="G38" i="43" s="1"/>
  <c r="J164" i="47"/>
  <c r="J177" i="47" s="1"/>
  <c r="J179" i="47" s="1"/>
  <c r="J192" i="47" s="1"/>
  <c r="J194" i="47" s="1"/>
  <c r="J207" i="47" s="1"/>
  <c r="J209" i="47" s="1"/>
  <c r="J222" i="47" s="1"/>
  <c r="J224" i="47" s="1"/>
  <c r="J237" i="47" s="1"/>
  <c r="E84" i="43" s="1"/>
  <c r="F30" i="43" s="1"/>
  <c r="G30" i="43" s="1"/>
  <c r="Q85" i="43"/>
  <c r="N85" i="43"/>
  <c r="O164" i="47"/>
  <c r="O177" i="47" s="1"/>
  <c r="O179" i="47" s="1"/>
  <c r="O192" i="47" s="1"/>
  <c r="O194" i="47" s="1"/>
  <c r="O207" i="47" s="1"/>
  <c r="O209" i="47" s="1"/>
  <c r="O222" i="47" s="1"/>
  <c r="O224" i="47" s="1"/>
  <c r="O237" i="47" s="1"/>
  <c r="J84" i="43" s="1"/>
  <c r="J85" i="43" s="1"/>
  <c r="N164" i="47"/>
  <c r="N177" i="47" s="1"/>
  <c r="N179" i="47" s="1"/>
  <c r="N192" i="47" s="1"/>
  <c r="N194" i="47" s="1"/>
  <c r="N207" i="47" s="1"/>
  <c r="N209" i="47" s="1"/>
  <c r="N222" i="47" s="1"/>
  <c r="N224" i="47" s="1"/>
  <c r="N237" i="47" s="1"/>
  <c r="I84" i="43" s="1"/>
  <c r="I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l="1"/>
  <c r="G35" i="43" s="1"/>
  <c r="E85" i="43"/>
  <c r="F34" i="43"/>
  <c r="G34" i="43" s="1"/>
  <c r="F33" i="43"/>
  <c r="G33" i="43" s="1"/>
  <c r="D85" i="43"/>
  <c r="L164" i="47"/>
  <c r="L177" i="47" s="1"/>
  <c r="L179" i="47" s="1"/>
  <c r="L192" i="47" s="1"/>
  <c r="L194" i="47" s="1"/>
  <c r="L207" i="47" s="1"/>
  <c r="L209" i="47" s="1"/>
  <c r="L222" i="47" s="1"/>
  <c r="L224" i="47" s="1"/>
  <c r="L237" i="47" s="1"/>
  <c r="G84" i="43" s="1"/>
  <c r="G85" i="43" s="1"/>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W89" i="47"/>
  <c r="W102" i="47" s="1"/>
  <c r="G105" i="43"/>
  <c r="R85" i="43" l="1"/>
  <c r="S84" i="43"/>
  <c r="U84" i="43" s="1"/>
  <c r="F31" i="43"/>
  <c r="F43" i="43" s="1"/>
  <c r="F85" i="43"/>
  <c r="H21" i="43"/>
  <c r="H22" i="43" s="1"/>
  <c r="G106" i="43"/>
  <c r="W104" i="47"/>
  <c r="W117" i="47" s="1"/>
  <c r="H105" i="43"/>
  <c r="H106" i="43" s="1"/>
  <c r="G31" i="43" l="1"/>
  <c r="G43" i="43" s="1"/>
  <c r="W119" i="47"/>
  <c r="W132" i="47" s="1"/>
  <c r="I105" i="43"/>
  <c r="I106" i="43" s="1"/>
  <c r="W134" i="47" l="1"/>
  <c r="W147" i="47" s="1"/>
  <c r="W149" i="47" s="1"/>
  <c r="J105" i="43"/>
  <c r="W162" i="47" l="1"/>
  <c r="W164" i="47" s="1"/>
  <c r="W177" i="47" s="1"/>
  <c r="W179" i="47" s="1"/>
  <c r="W192" i="47" s="1"/>
  <c r="W194" i="47" s="1"/>
  <c r="W207" i="47" s="1"/>
  <c r="W209" i="47" s="1"/>
  <c r="W222" i="47" s="1"/>
  <c r="W224" i="47" s="1"/>
  <c r="W237" i="47" s="1"/>
  <c r="J106" i="43"/>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Marjorie MacDonald</author>
    <author>Kristie Bullock</author>
  </authors>
  <commentList>
    <comment ref="B159" authorId="0" shapeId="0" xr:uid="{7E5C0549-2A20-4CA2-884E-640AD267F0C4}">
      <text>
        <r>
          <rPr>
            <b/>
            <sz val="9"/>
            <color indexed="81"/>
            <rFont val="Tahoma"/>
            <family val="2"/>
          </rPr>
          <t>Marjorie MacDonald:</t>
        </r>
        <r>
          <rPr>
            <sz val="9"/>
            <color indexed="81"/>
            <rFont val="Tahoma"/>
            <family val="2"/>
          </rPr>
          <t xml:space="preserve">
from Harris System</t>
        </r>
      </text>
    </comment>
    <comment ref="P186" authorId="1" shapeId="0" xr:uid="{F3C1A131-AE25-40D1-A8F5-0881AC33A4E7}">
      <text>
        <r>
          <rPr>
            <b/>
            <sz val="9"/>
            <color indexed="81"/>
            <rFont val="Tahoma"/>
            <family val="2"/>
          </rPr>
          <t>Kristie Bullock:</t>
        </r>
        <r>
          <rPr>
            <sz val="9"/>
            <color indexed="81"/>
            <rFont val="Tahoma"/>
            <family val="2"/>
          </rPr>
          <t xml:space="preserve">
Allocated to LP only, none to Parry Sound as per Jen M. </t>
        </r>
      </text>
    </comment>
    <comment ref="P187" authorId="1" shapeId="0" xr:uid="{0AD8F47C-4608-4804-8915-EF9752571493}">
      <text>
        <r>
          <rPr>
            <b/>
            <sz val="9"/>
            <color indexed="81"/>
            <rFont val="Tahoma"/>
            <family val="2"/>
          </rPr>
          <t>Kristie Bullock:</t>
        </r>
        <r>
          <rPr>
            <sz val="9"/>
            <color indexed="81"/>
            <rFont val="Tahoma"/>
            <family val="2"/>
          </rPr>
          <t xml:space="preserve">
Allocated to LP only, none to Parry Sound as per Jen M. </t>
        </r>
      </text>
    </comment>
    <comment ref="P188" authorId="1" shapeId="0" xr:uid="{A172D8D1-8920-45BE-BC0E-06291D9B134A}">
      <text>
        <r>
          <rPr>
            <b/>
            <sz val="9"/>
            <color indexed="81"/>
            <rFont val="Tahoma"/>
            <family val="2"/>
          </rPr>
          <t>Kristie Bullock:</t>
        </r>
        <r>
          <rPr>
            <sz val="9"/>
            <color indexed="81"/>
            <rFont val="Tahoma"/>
            <family val="2"/>
          </rPr>
          <t xml:space="preserve">
Allocated to LP only, none to Parry Sound as per Jen M. </t>
        </r>
      </text>
    </comment>
    <comment ref="P194" authorId="1" shapeId="0" xr:uid="{32B5A397-11CB-4A75-8A7B-883C52F00E81}">
      <text>
        <r>
          <rPr>
            <b/>
            <sz val="9"/>
            <color indexed="81"/>
            <rFont val="Tahoma"/>
            <family val="2"/>
          </rPr>
          <t>Kristie Bullock:</t>
        </r>
        <r>
          <rPr>
            <sz val="9"/>
            <color indexed="81"/>
            <rFont val="Tahoma"/>
            <family val="2"/>
          </rPr>
          <t xml:space="preserve">
Allocated based on avg % of customers during 2016 - PS =26% &amp; LP=74%</t>
        </r>
      </text>
    </comment>
    <comment ref="P195" authorId="1" shapeId="0" xr:uid="{4BE7663C-9C07-4156-AB39-532E11C5A7E9}">
      <text>
        <r>
          <rPr>
            <b/>
            <sz val="9"/>
            <color indexed="81"/>
            <rFont val="Tahoma"/>
            <family val="2"/>
          </rPr>
          <t>Kristie Bullock:</t>
        </r>
        <r>
          <rPr>
            <sz val="9"/>
            <color indexed="81"/>
            <rFont val="Tahoma"/>
            <family val="2"/>
          </rPr>
          <t xml:space="preserve">
Allocated based on avg % of customers during 2016 - PS =26% &amp; LP=74%</t>
        </r>
      </text>
    </comment>
    <comment ref="P306" authorId="1" shapeId="0" xr:uid="{552993FB-A35A-4C27-B1A0-3DCE907B8F08}">
      <text>
        <r>
          <rPr>
            <b/>
            <sz val="9"/>
            <color indexed="81"/>
            <rFont val="Tahoma"/>
            <family val="2"/>
          </rPr>
          <t>Kristie Bullock:</t>
        </r>
        <r>
          <rPr>
            <sz val="9"/>
            <color indexed="81"/>
            <rFont val="Tahoma"/>
            <family val="2"/>
          </rPr>
          <t xml:space="preserve">
Split based on % of kw &amp; kWh savings on application 44% PS &amp; 56% BB</t>
        </r>
      </text>
    </comment>
    <comment ref="P333" authorId="1" shapeId="0" xr:uid="{20C08BFF-BF33-48E7-8734-F947E35E6FAF}">
      <text>
        <r>
          <rPr>
            <b/>
            <sz val="9"/>
            <color indexed="81"/>
            <rFont val="Tahoma"/>
            <family val="2"/>
          </rPr>
          <t>Kristie Bullock:</t>
        </r>
        <r>
          <rPr>
            <sz val="9"/>
            <color indexed="81"/>
            <rFont val="Tahoma"/>
            <family val="2"/>
          </rPr>
          <t xml:space="preserve">
Allocated based on avg % of customers during 2017 - PS =26% &amp; LP=74%</t>
        </r>
      </text>
    </comment>
    <comment ref="P334" authorId="1" shapeId="0" xr:uid="{B951AAB0-4248-4E94-AE00-D0DB702453D7}">
      <text>
        <r>
          <rPr>
            <b/>
            <sz val="9"/>
            <color indexed="81"/>
            <rFont val="Tahoma"/>
            <family val="2"/>
          </rPr>
          <t>Kristie Bullock:</t>
        </r>
        <r>
          <rPr>
            <sz val="9"/>
            <color indexed="81"/>
            <rFont val="Tahoma"/>
            <family val="2"/>
          </rPr>
          <t xml:space="preserve">
Allocated based on avg % of customers during 2017 - PS =26% &amp; LP=74%</t>
        </r>
      </text>
    </comment>
    <comment ref="P335" authorId="1" shapeId="0" xr:uid="{C88091E9-53F7-4628-901B-457852D60692}">
      <text>
        <r>
          <rPr>
            <b/>
            <sz val="9"/>
            <color indexed="81"/>
            <rFont val="Tahoma"/>
            <family val="2"/>
          </rPr>
          <t>Kristie Bullock:</t>
        </r>
        <r>
          <rPr>
            <sz val="9"/>
            <color indexed="81"/>
            <rFont val="Tahoma"/>
            <family val="2"/>
          </rPr>
          <t xml:space="preserve">
Allocated based on avg % of customers during 2017 - PS =26% &amp; LP=74%</t>
        </r>
      </text>
    </comment>
    <comment ref="P338" authorId="1" shapeId="0" xr:uid="{38D86B0C-5AB4-4502-9E8C-44FAE914BB2B}">
      <text>
        <r>
          <rPr>
            <b/>
            <sz val="9"/>
            <color indexed="81"/>
            <rFont val="Tahoma"/>
            <family val="2"/>
          </rPr>
          <t>Kristie Bullock:</t>
        </r>
        <r>
          <rPr>
            <sz val="9"/>
            <color indexed="81"/>
            <rFont val="Tahoma"/>
            <family val="2"/>
          </rPr>
          <t xml:space="preserve">
Allocated to LP only, none to Parry Sound as per Jen M. </t>
        </r>
      </text>
    </comment>
    <comment ref="P445" authorId="1" shapeId="0" xr:uid="{2032594D-5297-4A92-A6A4-564B0C466EC4}">
      <text>
        <r>
          <rPr>
            <b/>
            <sz val="9"/>
            <color indexed="81"/>
            <rFont val="Tahoma"/>
            <family val="2"/>
          </rPr>
          <t>Kristie Bullock:</t>
        </r>
        <r>
          <rPr>
            <sz val="9"/>
            <color indexed="81"/>
            <rFont val="Tahoma"/>
            <family val="2"/>
          </rPr>
          <t xml:space="preserve">
Allocated based on avg % of customers during 2017 - PS =26% &amp; LP=74%</t>
        </r>
      </text>
    </comment>
    <comment ref="P534" authorId="1" shapeId="0" xr:uid="{2F3DA8B2-222F-4DE9-A843-5C9ABC1B4ACC}">
      <text>
        <r>
          <rPr>
            <b/>
            <sz val="9"/>
            <color indexed="81"/>
            <rFont val="Tahoma"/>
            <family val="2"/>
          </rPr>
          <t>Kristie Bullock:</t>
        </r>
        <r>
          <rPr>
            <sz val="9"/>
            <color indexed="81"/>
            <rFont val="Tahoma"/>
            <family val="2"/>
          </rPr>
          <t xml:space="preserve">
Allocated based on avg % of customers during 2017 - PS =26% &amp; LP=74%</t>
        </r>
      </text>
    </comment>
    <comment ref="P535" authorId="1" shapeId="0" xr:uid="{5E66E3C6-90CD-4AF4-9158-864512C5395F}">
      <text>
        <r>
          <rPr>
            <b/>
            <sz val="9"/>
            <color indexed="81"/>
            <rFont val="Tahoma"/>
            <family val="2"/>
          </rPr>
          <t>Kristie Bullock:</t>
        </r>
        <r>
          <rPr>
            <sz val="9"/>
            <color indexed="81"/>
            <rFont val="Tahoma"/>
            <family val="2"/>
          </rPr>
          <t xml:space="preserve">
Allocated based on avg % of customers during 2017 - PS =26% &amp; LP=74%</t>
        </r>
      </text>
    </comment>
    <comment ref="P536" authorId="1" shapeId="0" xr:uid="{357A4C7F-95A7-4408-83EF-B1EA50748148}">
      <text>
        <r>
          <rPr>
            <b/>
            <sz val="9"/>
            <color indexed="81"/>
            <rFont val="Tahoma"/>
            <family val="2"/>
          </rPr>
          <t>Kristie Bullock:</t>
        </r>
        <r>
          <rPr>
            <sz val="9"/>
            <color indexed="81"/>
            <rFont val="Tahoma"/>
            <family val="2"/>
          </rPr>
          <t xml:space="preserve">
Allocated based on avg % of customers during 2017 - PS =26% &amp; LP=74%</t>
        </r>
      </text>
    </comment>
    <comment ref="P537" authorId="1" shapeId="0" xr:uid="{B6805888-222A-4D28-BD02-A43C282C50EF}">
      <text>
        <r>
          <rPr>
            <b/>
            <sz val="9"/>
            <color indexed="81"/>
            <rFont val="Tahoma"/>
            <family val="2"/>
          </rPr>
          <t>Kristie Bullock:</t>
        </r>
        <r>
          <rPr>
            <sz val="9"/>
            <color indexed="81"/>
            <rFont val="Tahoma"/>
            <family val="2"/>
          </rPr>
          <t xml:space="preserve">
Allocated based on avg % of customers during 2017 - PS =26% &amp; LP=74%</t>
        </r>
      </text>
    </comment>
    <comment ref="P538" authorId="1" shapeId="0" xr:uid="{9D8FE131-B194-4534-AF0A-9EDD48ADE96B}">
      <text>
        <r>
          <rPr>
            <b/>
            <sz val="9"/>
            <color indexed="81"/>
            <rFont val="Tahoma"/>
            <family val="2"/>
          </rPr>
          <t>Kristie Bullock:</t>
        </r>
        <r>
          <rPr>
            <sz val="9"/>
            <color indexed="81"/>
            <rFont val="Tahoma"/>
            <family val="2"/>
          </rPr>
          <t xml:space="preserve">
Allocated based on avg % of customers during 2017 - PS =26% &amp; LP=74%</t>
        </r>
      </text>
    </comment>
    <comment ref="P539" authorId="1" shapeId="0" xr:uid="{FDCBDC86-F546-46E9-BBC8-ED52CD0E2DE1}">
      <text>
        <r>
          <rPr>
            <b/>
            <sz val="9"/>
            <color indexed="81"/>
            <rFont val="Tahoma"/>
            <family val="2"/>
          </rPr>
          <t>Kristie Bullock:</t>
        </r>
        <r>
          <rPr>
            <sz val="9"/>
            <color indexed="81"/>
            <rFont val="Tahoma"/>
            <family val="2"/>
          </rPr>
          <t xml:space="preserve">
Allocated based on avg % of customers during 2017 - PS =26% &amp; LP=74%</t>
        </r>
      </text>
    </comment>
    <comment ref="P540" authorId="1" shapeId="0" xr:uid="{87A147FE-D341-48A7-BC33-17E71198794B}">
      <text>
        <r>
          <rPr>
            <b/>
            <sz val="9"/>
            <color indexed="81"/>
            <rFont val="Tahoma"/>
            <family val="2"/>
          </rPr>
          <t>Kristie Bullock:</t>
        </r>
        <r>
          <rPr>
            <sz val="9"/>
            <color indexed="81"/>
            <rFont val="Tahoma"/>
            <family val="2"/>
          </rPr>
          <t xml:space="preserve">
Allocated based on avg % of customers during 2017 - PS =26% &amp; LP=74%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<sst xmlns="http://schemas.openxmlformats.org/spreadsheetml/2006/main" count="8263" uniqueCount="1742">
  <si>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</si>
  <si>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</si>
  <si>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</si>
  <si>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</si>
  <si>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</si>
  <si>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</si>
  <si>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</si>
  <si>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</si>
  <si>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</si>
  <si>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</si>
  <si>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</si>
  <si>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</si>
  <si>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</si>
  <si>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</si>
  <si>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</si>
  <si>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</si>
  <si>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</si>
  <si>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</si>
  <si>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</si>
  <si>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</si>
  <si>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</si>
  <si>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</si>
  <si>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</si>
  <si>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</si>
  <si>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</si>
  <si>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</si>
  <si>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</si>
  <si>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</si>
  <si>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</si>
  <si>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</si>
  <si>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</si>
  <si>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</si>
  <si>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</si>
  <si>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</si>
  <si>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</si>
  <si>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</si>
  <si>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</si>
  <si>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</si>
  <si>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</si>
  <si>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</si>
  <si>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</si>
  <si>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</si>
  <si>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</si>
  <si>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</si>
  <si>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</si>
  <si>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</si>
  <si>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</si>
  <si>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</si>
  <si>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</si>
  <si>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</si>
  <si>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</si>
  <si>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</si>
  <si>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</si>
  <si>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</si>
  <si>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</si>
  <si>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</si>
  <si>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</si>
  <si>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</si>
  <si>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</si>
  <si>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</si>
  <si>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</si>
  <si>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</si>
  <si>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</si>
  <si>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</si>
  <si>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</si>
  <si>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</si>
  <si>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</si>
  <si>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</si>
  <si>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</si>
  <si>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</si>
  <si>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</si>
  <si>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</si>
  <si>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</si>
  <si>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</si>
  <si>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</si>
  <si>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</si>
  <si>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</si>
  <si>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</si>
  <si>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</si>
  <si>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</si>
  <si>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</si>
  <si>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</si>
  <si>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</si>
  <si>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</si>
  <si>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</si>
  <si>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</si>
  <si>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</si>
  <si>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</si>
  <si>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</si>
  <si>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</si>
  <si>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</si>
  <si>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</si>
  <si>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</si>
  <si>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</si>
  <si>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</si>
  <si>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</si>
  <si>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</si>
  <si>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</si>
  <si>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</si>
  <si>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</si>
  <si>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</si>
  <si>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</si>
  <si>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</si>
  <si>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</si>
  <si>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</si>
  <si>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</si>
  <si>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</si>
  <si>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</si>
  <si>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</si>
  <si>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</si>
  <si>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</si>
  <si>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</si>
  <si>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</si>
  <si>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</si>
  <si>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</si>
  <si>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</si>
  <si>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</si>
  <si>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</si>
  <si>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</si>
  <si>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</si>
  <si>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</si>
  <si>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</si>
  <si>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</si>
  <si>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</si>
  <si>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</si>
  <si>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</si>
  <si>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</si>
  <si>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</si>
  <si>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</si>
  <si>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</si>
  <si>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</si>
  <si>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</si>
  <si>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</si>
  <si>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</si>
  <si>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</si>
  <si>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</si>
  <si>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</si>
  <si>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</si>
  <si>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</si>
  <si>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</si>
  <si>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</si>
  <si>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</si>
  <si>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</si>
  <si>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</si>
  <si>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</si>
  <si>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</si>
  <si>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</si>
  <si>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</si>
  <si>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</si>
  <si>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</si>
  <si>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</si>
  <si>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</si>
  <si>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</si>
  <si>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</si>
  <si>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</si>
  <si>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</si>
  <si>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</si>
  <si>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</si>
  <si>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</si>
  <si>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</si>
  <si>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</si>
  <si>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</si>
  <si>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</si>
  <si>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</si>
  <si>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</si>
  <si>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</si>
  <si>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</si>
  <si>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</si>
  <si>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</si>
  <si>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</si>
  <si>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</si>
  <si>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</si>
  <si>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</si>
  <si>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</si>
  <si>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</si>
  <si>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</si>
  <si>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</si>
  <si>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</si>
  <si>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</si>
  <si>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</si>
  <si>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</si>
  <si>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</si>
  <si>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</si>
  <si>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</si>
  <si>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</si>
  <si>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</si>
  <si>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</si>
  <si>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</si>
  <si>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</si>
  <si>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</si>
  <si>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</si>
  <si>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</si>
  <si>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</si>
  <si>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</si>
  <si>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</si>
  <si>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</si>
  <si>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</si>
  <si>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</si>
  <si>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</si>
  <si>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</si>
  <si>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</si>
  <si>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</si>
  <si>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</si>
  <si>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</si>
  <si>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</si>
  <si>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</si>
  <si>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</si>
  <si>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</si>
  <si>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</si>
  <si>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</si>
  <si>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</si>
  <si>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</si>
  <si>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</si>
  <si>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</si>
  <si>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</si>
  <si>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</si>
  <si>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</si>
  <si>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</si>
  <si>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</si>
  <si>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</si>
  <si>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</si>
  <si>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</si>
  <si>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</si>
  <si>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</si>
  <si>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</si>
  <si>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</si>
  <si>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</si>
  <si>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</si>
  <si>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</si>
  <si>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</si>
  <si>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</si>
  <si>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</si>
  <si>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</si>
  <si>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</si>
  <si>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</si>
  <si>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</si>
  <si>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</si>
  <si>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</si>
  <si>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</si>
  <si>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</si>
  <si>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</si>
  <si>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</si>
  <si>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</si>
  <si>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</si>
  <si>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</si>
  <si>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</si>
  <si>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</si>
  <si>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</si>
  <si>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</si>
  <si>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</si>
  <si>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</si>
  <si>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</si>
  <si>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</si>
  <si>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</si>
  <si>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</si>
  <si>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</si>
  <si>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</si>
  <si>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</si>
  <si>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</si>
  <si>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</si>
  <si>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</si>
  <si>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</si>
  <si>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</si>
  <si>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</si>
  <si>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</si>
  <si>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</si>
  <si>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</si>
  <si>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</si>
  <si>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</si>
  <si>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</si>
  <si>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</si>
  <si>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</si>
  <si>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</si>
  <si>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</si>
  <si>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</si>
  <si>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</si>
  <si>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</si>
  <si>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</si>
  <si>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</si>
  <si>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</si>
  <si>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</si>
  <si>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</si>
  <si>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</si>
  <si>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</si>
  <si>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</si>
  <si>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</si>
  <si>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</si>
  <si>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</si>
  <si>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</si>
  <si>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</si>
  <si>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</si>
  <si>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</si>
  <si>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</si>
  <si>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</si>
  <si>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</si>
  <si>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</si>
  <si>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</si>
  <si>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</si>
  <si>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</si>
  <si>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</si>
  <si>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</si>
  <si>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</si>
  <si>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</si>
  <si>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</si>
  <si>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</si>
  <si>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</si>
  <si>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</si>
  <si>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</si>
  <si>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</si>
  <si>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</si>
  <si>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</si>
  <si>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</si>
  <si>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</si>
  <si>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</si>
  <si>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</si>
  <si>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</si>
  <si>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</si>
  <si>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</si>
  <si>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</si>
  <si>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</si>
  <si>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</si>
  <si>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</si>
  <si>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</si>
  <si>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</si>
  <si>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</si>
  <si>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</si>
  <si>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</si>
  <si>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</si>
  <si>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</si>
  <si>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</si>
  <si>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</si>
  <si>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</si>
  <si>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</si>
  <si>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</si>
  <si>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</si>
  <si>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</si>
  <si>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</si>
  <si>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</si>
  <si>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</si>
  <si>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</si>
  <si>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</si>
  <si>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</si>
  <si>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</si>
  <si>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</si>
  <si>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</si>
  <si>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</si>
  <si>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</si>
  <si>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</si>
  <si>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</si>
  <si>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</si>
  <si>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</si>
  <si>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</si>
  <si>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</si>
  <si>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</si>
  <si>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</si>
  <si>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</si>
  <si>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</si>
  <si>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</si>
  <si>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</si>
  <si>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</si>
  <si>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</si>
  <si>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</si>
  <si>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</si>
  <si>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</si>
  <si>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</si>
  <si>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</si>
  <si>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</si>
  <si>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</si>
  <si>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</si>
  <si>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</si>
  <si>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</si>
  <si>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</si>
  <si>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</si>
  <si>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</si>
  <si>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</si>
  <si>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</si>
  <si>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</si>
  <si>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</si>
  <si>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</si>
  <si>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</si>
  <si>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</si>
  <si>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</si>
  <si>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</si>
  <si>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</si>
  <si>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</si>
  <si>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</si>
  <si>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</si>
  <si>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</si>
  <si>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</si>
  <si>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</si>
  <si>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</si>
  <si>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</si>
  <si>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</si>
  <si>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</si>
  <si>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</si>
  <si>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</si>
  <si>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</si>
  <si>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</si>
  <si>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</si>
  <si>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</si>
  <si>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</si>
  <si>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</si>
  <si>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</si>
  <si>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</si>
  <si>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</si>
  <si>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</si>
  <si>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</si>
  <si>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</si>
  <si>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</si>
  <si>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</si>
  <si>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</si>
  <si>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</si>
  <si>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</si>
  <si>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</si>
  <si>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</si>
  <si>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</si>
  <si>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</si>
  <si>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</si>
  <si>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</si>
  <si>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</si>
  <si>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</si>
  <si>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</si>
  <si>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</si>
  <si>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</si>
  <si>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</si>
  <si>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</si>
  <si>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</si>
  <si>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</si>
  <si>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</si>
  <si>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</si>
  <si>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</si>
  <si>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</si>
  <si>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</si>
  <si>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</si>
  <si>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</si>
  <si>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</si>
  <si>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</si>
  <si>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</si>
  <si>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</si>
  <si>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</si>
  <si>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</si>
  <si>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</si>
  <si>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</si>
  <si>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</si>
  <si>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</si>
  <si>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</si>
  <si>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</si>
  <si>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</si>
  <si>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</si>
  <si>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</si>
  <si>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</si>
  <si>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</si>
  <si>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</si>
  <si>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</si>
  <si>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</si>
  <si>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</si>
  <si>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</si>
  <si>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</si>
  <si>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</si>
  <si>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</si>
  <si>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</si>
  <si>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</si>
  <si>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</si>
  <si>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</si>
  <si>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</si>
  <si>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</si>
  <si>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</si>
  <si>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</si>
  <si>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</si>
  <si>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</si>
  <si>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</si>
  <si>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</si>
  <si>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</si>
  <si>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</si>
  <si>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</si>
  <si>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</si>
  <si>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</si>
  <si>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</si>
  <si>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</si>
  <si>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</si>
  <si>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</si>
  <si>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</si>
  <si>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</si>
  <si>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</si>
  <si>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</si>
  <si>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</si>
  <si>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</si>
  <si>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</si>
  <si>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</si>
  <si>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</si>
  <si>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</si>
  <si>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</si>
  <si>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</si>
  <si>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</si>
  <si>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</si>
  <si>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</si>
  <si>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</si>
  <si>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</si>
  <si>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</si>
  <si>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</si>
  <si>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</si>
  <si>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</si>
  <si>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</si>
  <si>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</si>
  <si>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</si>
  <si>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</si>
  <si>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</si>
  <si>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</si>
  <si>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</si>
  <si>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</si>
  <si>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</si>
  <si>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</si>
  <si>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</si>
  <si>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</si>
  <si>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</si>
  <si>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</si>
  <si>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</si>
  <si>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</si>
  <si>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</si>
  <si>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</si>
  <si>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</si>
  <si>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</si>
  <si>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</si>
  <si>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</si>
  <si>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</si>
  <si>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</si>
  <si>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</si>
  <si>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</si>
  <si>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</si>
  <si>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</si>
  <si>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</si>
  <si>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</si>
  <si>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</si>
  <si>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</si>
  <si>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</si>
  <si>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</si>
  <si>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</si>
  <si>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</si>
  <si>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</si>
  <si>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</si>
  <si>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</si>
  <si>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</si>
  <si>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</si>
  <si>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</si>
  <si>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</si>
  <si>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</si>
  <si>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</si>
  <si>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</si>
  <si>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</si>
  <si>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</si>
  <si>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</si>
  <si>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</si>
  <si>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</si>
  <si>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</si>
  <si>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</si>
  <si>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</si>
  <si>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</si>
  <si>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</si>
  <si>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</si>
  <si>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</si>
  <si>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</si>
  <si>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</si>
  <si>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</si>
  <si>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</si>
  <si>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</si>
  <si>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</si>
  <si>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</si>
  <si>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</si>
  <si>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</si>
  <si>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</si>
  <si>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</si>
  <si>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</si>
  <si>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</si>
  <si>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</si>
  <si>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</si>
  <si>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</si>
  <si>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</si>
  <si>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</si>
  <si>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</si>
  <si>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</si>
  <si>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</si>
  <si>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</si>
  <si>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</si>
  <si>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</si>
  <si>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</si>
  <si>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</si>
  <si>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</si>
  <si>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</si>
  <si>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</si>
  <si>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</si>
  <si>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</si>
  <si>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</si>
  <si>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</si>
  <si>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</si>
  <si>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</si>
  <si>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</si>
  <si>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</si>
  <si>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</si>
  <si>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</si>
  <si>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</si>
  <si>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</si>
  <si>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</si>
  <si>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</si>
  <si>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</si>
  <si>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</si>
  <si>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</si>
  <si>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</si>
  <si>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</si>
  <si>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</si>
  <si>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</si>
  <si>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</si>
  <si>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</si>
  <si>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</si>
  <si>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</si>
  <si>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</si>
  <si>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</si>
  <si>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</si>
  <si>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</si>
  <si>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</si>
  <si>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</si>
  <si>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</si>
  <si>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</si>
  <si>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</si>
  <si>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</si>
  <si>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</si>
  <si>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</si>
  <si>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</si>
  <si>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</si>
  <si>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</si>
  <si>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</si>
  <si>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</si>
  <si>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</si>
  <si>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</si>
  <si>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</si>
  <si>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</si>
  <si>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</si>
  <si>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</si>
  <si>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</si>
  <si>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</si>
  <si>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</si>
  <si>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</si>
  <si>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</si>
  <si>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</si>
  <si>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</si>
  <si>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</si>
  <si>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</si>
  <si>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</si>
  <si>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</si>
  <si>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</si>
  <si>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</si>
  <si>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</si>
  <si>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</si>
  <si>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</si>
  <si>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</si>
  <si>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</si>
  <si>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</si>
  <si>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</si>
  <si>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</si>
  <si>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</si>
  <si>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</si>
  <si>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</si>
  <si>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</si>
  <si>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</si>
  <si>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</si>
  <si>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</si>
  <si>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</si>
  <si>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</si>
  <si>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</si>
  <si>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</si>
  <si>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</si>
  <si>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</si>
  <si>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</si>
  <si>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</si>
  <si>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</si>
  <si>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</si>
  <si>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</si>
  <si>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</si>
  <si>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</si>
  <si>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</si>
  <si>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</si>
  <si>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</si>
  <si>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</si>
  <si>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</si>
  <si>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</si>
  <si>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</si>
  <si>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</si>
  <si>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</si>
  <si>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</si>
  <si>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</si>
  <si>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</si>
  <si>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</si>
  <si>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</si>
  <si>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</si>
  <si>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</si>
  <si>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</si>
  <si>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</si>
  <si>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</si>
  <si>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</si>
  <si>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</si>
  <si>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</si>
  <si>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</si>
  <si>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</si>
  <si>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</si>
  <si>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</si>
  <si>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</si>
  <si>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</si>
  <si>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</si>
  <si>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</si>
  <si>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</si>
  <si>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</si>
  <si>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</si>
  <si>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</si>
  <si>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</si>
  <si>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</si>
  <si>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</si>
  <si>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</si>
  <si>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</si>
  <si>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</si>
  <si>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</si>
  <si>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</si>
  <si>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</si>
  <si>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</si>
  <si>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</si>
  <si>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</si>
  <si>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</si>
  <si>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</si>
  <si>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</si>
  <si>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</si>
  <si>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</si>
  <si>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</si>
  <si>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</si>
  <si>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</si>
  <si>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</si>
  <si>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</si>
  <si>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</si>
  <si>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</si>
  <si>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</si>
  <si>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</si>
  <si>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</si>
  <si>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</si>
  <si>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</si>
  <si>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</si>
  <si>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</si>
  <si>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</si>
  <si>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</si>
  <si>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</si>
  <si>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</si>
  <si>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</si>
  <si>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</si>
  <si>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</si>
  <si>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</si>
  <si>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</si>
  <si>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</si>
  <si>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EB-2019-0051</t>
  </si>
  <si>
    <t>2020 IRM Rate Application</t>
  </si>
  <si>
    <t>2013-2017</t>
  </si>
  <si>
    <t>2021 IRM Application</t>
  </si>
  <si>
    <t>Lakeland Power Distribution Ltd. - except Parry Sound</t>
  </si>
  <si>
    <t>GS 50 - 4,999 kW</t>
  </si>
  <si>
    <t>2013 Settlement Agreement, p. 20</t>
  </si>
  <si>
    <t>EB-2009-0234</t>
  </si>
  <si>
    <t>EB-2010-0096</t>
  </si>
  <si>
    <t>EB-2011-0180</t>
  </si>
  <si>
    <t>EB-2012-0145</t>
  </si>
  <si>
    <t>EB-2013-0149</t>
  </si>
  <si>
    <t>EB-2014-0091</t>
  </si>
  <si>
    <t>EB-2015-0086</t>
  </si>
  <si>
    <t>EB-2016-0090</t>
  </si>
  <si>
    <t>EB-2017-0058</t>
  </si>
  <si>
    <t>Year: 2011</t>
  </si>
  <si>
    <t>Application Number</t>
  </si>
  <si>
    <t>Address</t>
  </si>
  <si>
    <t>Applicant Name</t>
  </si>
  <si>
    <t>Company Name</t>
  </si>
  <si>
    <t>Application Status</t>
  </si>
  <si>
    <t>Total Actual Demand Savings</t>
  </si>
  <si>
    <t>Total Estimated Energy Savings (kWh)</t>
  </si>
  <si>
    <t>Rate Class</t>
  </si>
  <si>
    <t xml:space="preserve">Retrofit </t>
  </si>
  <si>
    <t>50 Highway 118, Bracebridge</t>
  </si>
  <si>
    <t>Released for Payment</t>
  </si>
  <si>
    <t>GS&lt;50 KW</t>
  </si>
  <si>
    <t>505 Hwy. #118, Bracebridge</t>
  </si>
  <si>
    <t>GS&gt;50 KW</t>
  </si>
  <si>
    <t>14 Mill Street, Huntsville</t>
  </si>
  <si>
    <t>NNDSB_12 lighting Magnetawan, Magnetawan</t>
  </si>
  <si>
    <t>95 Manitoba St., Bracebridge</t>
  </si>
  <si>
    <t>1000 Taylor, Bracebridge</t>
  </si>
  <si>
    <t>kWh Estimated Energy Savings</t>
  </si>
  <si>
    <t>Ratio</t>
  </si>
  <si>
    <t>GS &lt; 50 kW</t>
  </si>
  <si>
    <t>GS &gt; 50 kW</t>
  </si>
  <si>
    <t>Year: 2012</t>
  </si>
  <si>
    <t>1964 MUSKOKA BEACH RD, GRAVENHURST</t>
  </si>
  <si>
    <t>MandM P1 E 5 London, London</t>
  </si>
  <si>
    <t>#505 - 118, Bracebridge</t>
  </si>
  <si>
    <t>1964 muskoka beach road, Gravenhurst</t>
  </si>
  <si>
    <t>20 Mountview, Huntsville</t>
  </si>
  <si>
    <t>The District Municipality of Muskoka</t>
  </si>
  <si>
    <t>Various, Bracebridge</t>
  </si>
  <si>
    <t>22 Main, Huntsville</t>
  </si>
  <si>
    <t>37 Manitoba, Bracebridge</t>
  </si>
  <si>
    <t>185 Ontario, Burk's Falls</t>
  </si>
  <si>
    <t>Staples DCV - BUILDING #266 - 95 Ellesmere Road, Toronto</t>
  </si>
  <si>
    <t>2-4 Elm, Huntsville</t>
  </si>
  <si>
    <t>Year: 2013</t>
  </si>
  <si>
    <t>2 Monica Lane West, Bracebridge</t>
  </si>
  <si>
    <t>375 Ecclestone, Bracebridge</t>
  </si>
  <si>
    <t>1200 KING, TORONTO</t>
  </si>
  <si>
    <t>641 COLLEGE, Toronto</t>
  </si>
  <si>
    <t>CTC-206 - 450 Muskoka Rd W Bracebridge -T8, Bracebridge</t>
  </si>
  <si>
    <t>75 Ann, Bracebridge</t>
  </si>
  <si>
    <t>78 Main St. E., Huntsville</t>
  </si>
  <si>
    <t>4751 Steeles, Scarborough</t>
  </si>
  <si>
    <t>Year: 2014</t>
  </si>
  <si>
    <t>2 Main, Huntsville</t>
  </si>
  <si>
    <t>130 Ontario St, Sundridge</t>
  </si>
  <si>
    <t>1964 Muskoka Beach, Gravenhurst</t>
  </si>
  <si>
    <t>2 Finch Road, Bracebridge</t>
  </si>
  <si>
    <t>10 John, Sundridge</t>
  </si>
  <si>
    <t>500 Highway 118 W, Bracebridge</t>
  </si>
  <si>
    <t>168 Muskoka, Bracebridge</t>
  </si>
  <si>
    <t>Store 647 - 51 King William, Huntsville</t>
  </si>
  <si>
    <t>Store 914 - 248 Manitoba, Bracebridge</t>
  </si>
  <si>
    <t>LCBO Store 605, INNISFIL</t>
  </si>
  <si>
    <t>SDM-0647 - 51 King William - PAR38 LED, Huntsville</t>
  </si>
  <si>
    <t>SDM-0914 - 248 Manitoba, Bracebridge - PAR38 LED</t>
  </si>
  <si>
    <t>Head office application, Toronto</t>
  </si>
  <si>
    <t>Store# 110 - 295 Wellington, Bracebridge</t>
  </si>
  <si>
    <t>Store#0033 - 143 Manitoba, Bracebridge</t>
  </si>
  <si>
    <t>Store#0018- 215 Taylor, Bracebridge</t>
  </si>
  <si>
    <t>729 Cedar Lane, Bracebridge</t>
  </si>
  <si>
    <t>510 Muskoka Road Hwy 118 West, Bracebridge</t>
  </si>
  <si>
    <t>320 Taylor Road, Bracebridge</t>
  </si>
  <si>
    <t>117 Main St W, Huntsville</t>
  </si>
  <si>
    <t>3-560 Ecclestone, Bracebridge</t>
  </si>
  <si>
    <t>420 Ecclestone, Bracebridge</t>
  </si>
  <si>
    <t>2015:</t>
  </si>
  <si>
    <t>Unique Identifier (System Generated)</t>
  </si>
  <si>
    <t>Account Number</t>
  </si>
  <si>
    <t>Business Name</t>
  </si>
  <si>
    <t>Class (GS&lt;50 or GS&gt;50)</t>
  </si>
  <si>
    <t>LDC (if applicable)</t>
  </si>
  <si>
    <t>CFF/2011-15 Legacy Framework</t>
  </si>
  <si>
    <t>Region</t>
  </si>
  <si>
    <t>Project Completion Date (dd/month/yy)</t>
  </si>
  <si>
    <t>Implementation Year</t>
  </si>
  <si>
    <t>Net Verified Incremental Summer Peak Demand Savings (kW)</t>
  </si>
  <si>
    <t>Net Verified Incremental Energy Savings (kWh)</t>
  </si>
  <si>
    <t>Gross Verified Lifetime Energy Savings (kWh)</t>
  </si>
  <si>
    <t>Net Verified Lifetime Energy Savings (kWh)</t>
  </si>
  <si>
    <t>Net Verified Lifetime Energy Savings at 2020 (kWh)</t>
  </si>
  <si>
    <t>Net Verified Summer Demand Savings at 2020 (kW)</t>
  </si>
  <si>
    <t>Realization Rate (Energy)</t>
  </si>
  <si>
    <t>Realization Rate (Summer Demand)</t>
  </si>
  <si>
    <t>NTG: Free-riders</t>
  </si>
  <si>
    <t>NTG: Spillover</t>
  </si>
  <si>
    <t>NTG: Other</t>
  </si>
  <si>
    <t>Total NTG Ratio (Energy)</t>
  </si>
  <si>
    <t>Total NTG Ratio (Summer Demand)</t>
  </si>
  <si>
    <t>Contracted Capacity (kW)</t>
  </si>
  <si>
    <t>Ex ante Capacity (kW)</t>
  </si>
  <si>
    <t>Ex post Energy Savings (kWh)</t>
  </si>
  <si>
    <t>Per Unit Incremental Equipment Cost</t>
  </si>
  <si>
    <t>Total Incremental Equipment Cost</t>
  </si>
  <si>
    <t>Notes (loadshapes used if different from IESO, etc.)</t>
  </si>
  <si>
    <t>2011 kW (Gross Annual Summer)</t>
  </si>
  <si>
    <t>2012 kW (Gross Annual Summer)</t>
  </si>
  <si>
    <t>2013 kW (Gross Annual Summer)</t>
  </si>
  <si>
    <t>2014 kW (Gross Annual Summer)</t>
  </si>
  <si>
    <t>2015 kW (Gross Annual Summer)</t>
  </si>
  <si>
    <t>2016 kW (Gross Annual Summer)</t>
  </si>
  <si>
    <t>2017 kW (Gross Annual Summer)</t>
  </si>
  <si>
    <t>2018 kW (Gross Annual Summer)</t>
  </si>
  <si>
    <t>2019 kW (Gross Annual Summer)</t>
  </si>
  <si>
    <t>2020 kW (Gross Annual Summer)</t>
  </si>
  <si>
    <t>2021 kW (Gross Annual Summer)</t>
  </si>
  <si>
    <t>2022 kW (Gross Annual Summer)</t>
  </si>
  <si>
    <t>2023 kW (Gross Annual Summer)</t>
  </si>
  <si>
    <t>2024 kW (Gross Annual Summer)</t>
  </si>
  <si>
    <t>2025 kW (Gross Annual Summer)</t>
  </si>
  <si>
    <t>2026 kW (Gross Annual Summer)</t>
  </si>
  <si>
    <t>2027 kW (Gross Annual Summer)</t>
  </si>
  <si>
    <t>2028 kW (Gross Annual Summer)</t>
  </si>
  <si>
    <t>2029 kW (Gross Annual Summer)</t>
  </si>
  <si>
    <t>2030 kW (Gross Annual Summer)</t>
  </si>
  <si>
    <t>2031 kW (Gross Annual Summer)</t>
  </si>
  <si>
    <t>2032 kW (Gross Annual Summer)</t>
  </si>
  <si>
    <t>2033 kW (Gross Annual Summer)</t>
  </si>
  <si>
    <t>2034 kW (Gross Annual Summer)</t>
  </si>
  <si>
    <t>2035 kW (Gross Annual Summer)</t>
  </si>
  <si>
    <t>2036 kW (Gross Annual Summer)</t>
  </si>
  <si>
    <t>2037 kW (Gross Annual Summer)</t>
  </si>
  <si>
    <t>2038 kW (Gross Annual Summer)</t>
  </si>
  <si>
    <t>2039 kW (Gross Annual Summer)</t>
  </si>
  <si>
    <t>2040 kW (Gross Annual Summer)</t>
  </si>
  <si>
    <t>2011 kW (Net Annual Summer)</t>
  </si>
  <si>
    <t>2012 kW (Net Annual Summer)</t>
  </si>
  <si>
    <t>2013 kW (Net Annual Summer)</t>
  </si>
  <si>
    <t>2014 kW (Net Annual Summer)</t>
  </si>
  <si>
    <t>2015 kW (Net Annual Summer)</t>
  </si>
  <si>
    <t>2016 kW (Net Annual Summer)</t>
  </si>
  <si>
    <t>2017 kW (Net Annual Summer)</t>
  </si>
  <si>
    <t>2018 kW (Net Annual Summer)</t>
  </si>
  <si>
    <t>2019 kW (Net Annual Summer)</t>
  </si>
  <si>
    <t>2020 kW (Net Annual Summer)</t>
  </si>
  <si>
    <t>2021 kW (Net Annual Summer)</t>
  </si>
  <si>
    <t>2022 kW (Net Annual Summer)</t>
  </si>
  <si>
    <t>2023 kW (Net Annual Summer)</t>
  </si>
  <si>
    <t>2024 kW (Net Annual Summer)</t>
  </si>
  <si>
    <t>2025 kW (Net Annual Summer)</t>
  </si>
  <si>
    <t>2026 kW (Net Annual Summer)</t>
  </si>
  <si>
    <t>2027 kW (Net Annual Summer)</t>
  </si>
  <si>
    <t>2028 kW (Net Annual Summer)</t>
  </si>
  <si>
    <t>2029 kW (Net Annual Summer)</t>
  </si>
  <si>
    <t>2030 kW (Net Annual Summer)</t>
  </si>
  <si>
    <t>2031 kW (Net Annual Summer)</t>
  </si>
  <si>
    <t>2032 kW (Net Annual Summer)</t>
  </si>
  <si>
    <t>2033 kW (Net Annual Summer)</t>
  </si>
  <si>
    <t>2034 kW (Net Annual Summer)</t>
  </si>
  <si>
    <t>2035 kW (Net Annual Summer)</t>
  </si>
  <si>
    <t>2036 kW (Net Annual Summer)</t>
  </si>
  <si>
    <t>2037 kW (Net Annual Summer)</t>
  </si>
  <si>
    <t>2038 kW (Net Annual Summer)</t>
  </si>
  <si>
    <t>2039 kW (Net Annual Summer)</t>
  </si>
  <si>
    <t>2040 kW (Net Annual Summer)</t>
  </si>
  <si>
    <t>2011 kWh (Gross Annual)</t>
  </si>
  <si>
    <t>2012 kWh (Gross Annual)</t>
  </si>
  <si>
    <t>2013 kWh (Gross Annual)</t>
  </si>
  <si>
    <t>2014 kWh (Gross Annual)</t>
  </si>
  <si>
    <t>2015 kWh (Gross Annual)</t>
  </si>
  <si>
    <t>2016 kWh (Gross Annual)</t>
  </si>
  <si>
    <t>2017 kWh (Gross Annual)</t>
  </si>
  <si>
    <t>2018 kWh (Gross Annual)</t>
  </si>
  <si>
    <t>2019 kWh (Gross Annual)</t>
  </si>
  <si>
    <t>2020 kWh (Gross Annual)</t>
  </si>
  <si>
    <t>2021 kWh (Gross Annual)</t>
  </si>
  <si>
    <t>2022 kWh (Gross Annual)</t>
  </si>
  <si>
    <t>2023 kWh (Gross Annual)</t>
  </si>
  <si>
    <t>2024 kWh (Gross Annual)</t>
  </si>
  <si>
    <t>2025 kWh (Gross Annual)</t>
  </si>
  <si>
    <t>2026 kWh (Gross Annual)</t>
  </si>
  <si>
    <t>2027 kWh (Gross Annual)</t>
  </si>
  <si>
    <t>2028 kWh (Gross Annual)</t>
  </si>
  <si>
    <t>2029 kWh (Gross Annual)</t>
  </si>
  <si>
    <t>2030 kWh (Gross Annual)</t>
  </si>
  <si>
    <t>2031 kWh (Gross Annual)</t>
  </si>
  <si>
    <t>2032 kWh (Gross Annual)</t>
  </si>
  <si>
    <t>2033 kWh (Gross Annual)</t>
  </si>
  <si>
    <t>2034 kWh (Gross Annual)</t>
  </si>
  <si>
    <t>2035 kWh (Gross Annual)</t>
  </si>
  <si>
    <t>2036 kWh (Gross Annual)</t>
  </si>
  <si>
    <t>2037 kWh (Gross Annual)</t>
  </si>
  <si>
    <t>2038 kWh (Gross Annual)</t>
  </si>
  <si>
    <t>2039 kWh (Gross Annual)</t>
  </si>
  <si>
    <t>2040 kWh (Gross Annual)</t>
  </si>
  <si>
    <t>2011 kWh (Net Annual)</t>
  </si>
  <si>
    <t>2012 kWh (Net Annual)</t>
  </si>
  <si>
    <t>2013 kWh (Net Annual)</t>
  </si>
  <si>
    <t>2014 kWh (Net Annual)</t>
  </si>
  <si>
    <t>2015 kWh (Net Annual)</t>
  </si>
  <si>
    <t>2016 kWh (Net Annual)</t>
  </si>
  <si>
    <t>2017 kWh (Net Annual)</t>
  </si>
  <si>
    <t>2018 kWh (Net Annual)</t>
  </si>
  <si>
    <t>2019 kWh (Net Annual)</t>
  </si>
  <si>
    <t>2020 kWh (Net Annual)</t>
  </si>
  <si>
    <t>2021 kWh (Net Annual)</t>
  </si>
  <si>
    <t>2022 kWh (Net Annual)</t>
  </si>
  <si>
    <t>2023 kWh (Net Annual)</t>
  </si>
  <si>
    <t>2024 kWh (Net Annual)</t>
  </si>
  <si>
    <t>2025 kWh (Net Annual)</t>
  </si>
  <si>
    <t>2026 kWh (Net Annual)</t>
  </si>
  <si>
    <t>2027 kWh (Net Annual)</t>
  </si>
  <si>
    <t>2028 kWh (Net Annual)</t>
  </si>
  <si>
    <t>2029 kWh (Net Annual)</t>
  </si>
  <si>
    <t>2030 kWh (Net Annual)</t>
  </si>
  <si>
    <t>2031 kWh (Net Annual)</t>
  </si>
  <si>
    <t>2032 kWh (Net Annual)</t>
  </si>
  <si>
    <t>2033 kWh (Net Annual)</t>
  </si>
  <si>
    <t>2034 kWh (Net Annual)</t>
  </si>
  <si>
    <t>2035 kWh (Net Annual)</t>
  </si>
  <si>
    <t>2036 kWh (Net Annual)</t>
  </si>
  <si>
    <t>2037 kWh (Net Annual)</t>
  </si>
  <si>
    <t>2038 kWh (Net Annual)</t>
  </si>
  <si>
    <t>2039 kWh (Net Annual)</t>
  </si>
  <si>
    <t>2040 kWh (Net Annual)</t>
  </si>
  <si>
    <t>Transition Date (yyyymmdd)</t>
  </si>
  <si>
    <t>Number of Measures per Coupon</t>
  </si>
  <si>
    <t>Total Number of Measures</t>
  </si>
  <si>
    <t>Multiple accounts, all gs&lt;50</t>
  </si>
  <si>
    <t>248 Manitoba St. Bracebridge</t>
  </si>
  <si>
    <t>GS&lt;50</t>
  </si>
  <si>
    <t>Lakeland Power Distribution Ltd.</t>
  </si>
  <si>
    <t>East Prescriptive</t>
  </si>
  <si>
    <t>Business</t>
  </si>
  <si>
    <t>551-0</t>
  </si>
  <si>
    <t>295 Wellington St, Bracebridge</t>
  </si>
  <si>
    <t>East Engineered</t>
  </si>
  <si>
    <t>65570-0</t>
  </si>
  <si>
    <t>143 Manitoba St, Bracebridge</t>
  </si>
  <si>
    <t>71056-0</t>
  </si>
  <si>
    <t>215 Taylor Rd, Bracebridge</t>
  </si>
  <si>
    <t>070872-04</t>
  </si>
  <si>
    <t>071410-00</t>
  </si>
  <si>
    <t>70809-0</t>
  </si>
  <si>
    <t>1105 Kirk Line, Bracebridge</t>
  </si>
  <si>
    <t>HAS 21 ACCOUNTS ALL GS&lt;50</t>
  </si>
  <si>
    <t>440 Ecclestone, Bracebridge</t>
  </si>
  <si>
    <t>073942-03</t>
  </si>
  <si>
    <t>84 Main St. E, Huntsville</t>
  </si>
  <si>
    <t>076824-00</t>
  </si>
  <si>
    <t>18 Main, Huntsville</t>
  </si>
  <si>
    <t xml:space="preserve">7081200 </t>
  </si>
  <si>
    <t>1042 Kirk, Bracebridge</t>
  </si>
  <si>
    <t>East Custom</t>
  </si>
  <si>
    <t/>
  </si>
  <si>
    <t>37 Main, Huntsville</t>
  </si>
  <si>
    <t>073944-01</t>
  </si>
  <si>
    <t>86 Main St. Huntsville</t>
  </si>
  <si>
    <t>7652700</t>
  </si>
  <si>
    <t>46 Florence, Huntsville</t>
  </si>
  <si>
    <t>7622100</t>
  </si>
  <si>
    <t>41 Nichols Country, Bracebridge</t>
  </si>
  <si>
    <t>071062-08</t>
  </si>
  <si>
    <t>34 E P Lee, Bracebridge</t>
  </si>
  <si>
    <t>111 Wellington, Bracebridge</t>
  </si>
  <si>
    <t>46 E P Lee, Bracebridge</t>
  </si>
  <si>
    <t>076339-01</t>
  </si>
  <si>
    <t>Home Depot (Head Office)</t>
  </si>
  <si>
    <t>GS&gt;50</t>
  </si>
  <si>
    <t>071346-02</t>
  </si>
  <si>
    <t>320 Taylor Rd, Bracebridge</t>
  </si>
  <si>
    <t>510 Muskoka Rd Hwy 118W, Bracebridge</t>
  </si>
  <si>
    <t>444-01</t>
  </si>
  <si>
    <t>105 #118, Bracebridge</t>
  </si>
  <si>
    <t>74276-01</t>
  </si>
  <si>
    <t>40 King William, Huntsville</t>
  </si>
  <si>
    <t>72058-01</t>
  </si>
  <si>
    <t>117-00</t>
  </si>
  <si>
    <t>505 Hwy 118, Bracebridge</t>
  </si>
  <si>
    <t>74274-01</t>
  </si>
  <si>
    <t>20 King William, Huntsville</t>
  </si>
  <si>
    <t>072058-01 REPEAT OF LINE 15</t>
  </si>
  <si>
    <t>1964 Muskoka Beach, Bracebridge</t>
  </si>
  <si>
    <t>000864-00</t>
  </si>
  <si>
    <t>Monck PS, Bracebridge</t>
  </si>
  <si>
    <t>70719-02</t>
  </si>
  <si>
    <t>1000 Taylor Rd, Bracebridge</t>
  </si>
  <si>
    <t>073305-00</t>
  </si>
  <si>
    <t>37 Centre St. N, Huntsville</t>
  </si>
  <si>
    <t>072445-01</t>
  </si>
  <si>
    <t>73305 REPEAT OF LINE 26</t>
  </si>
  <si>
    <t>073305-00 REPEAT OF LINE 26 &amp; 36</t>
  </si>
  <si>
    <t>74306-00</t>
  </si>
  <si>
    <t>13 Dufferin St. N. Huntsville</t>
  </si>
  <si>
    <t>071346-02 REPEAT OF LINE 14</t>
  </si>
  <si>
    <t>74300-03</t>
  </si>
  <si>
    <t>29 Main, Huntsville</t>
  </si>
  <si>
    <t>70010 FINALED 2014…127 MANITOBA ACTIVE 69060-0</t>
  </si>
  <si>
    <t>127 Manitoba, Bracebridge</t>
  </si>
  <si>
    <t>076082-00</t>
  </si>
  <si>
    <t>172 Ontario St, Burks Falls</t>
  </si>
  <si>
    <t>Streetlight</t>
  </si>
  <si>
    <t>107 Shoreline, Bracebridge</t>
  </si>
  <si>
    <t>UNMETERED SCATTERED LOAD</t>
  </si>
  <si>
    <t>Energy Audits:</t>
  </si>
  <si>
    <t>31 Sparks St, Magnetawan</t>
  </si>
  <si>
    <t>92 Ontario St, Burks Falls</t>
  </si>
  <si>
    <t>118 Main St, Sundridge</t>
  </si>
  <si>
    <t>2016:</t>
  </si>
  <si>
    <t>#</t>
  </si>
  <si>
    <t>LDC
Name</t>
  </si>
  <si>
    <t>Program
Name</t>
  </si>
  <si>
    <t>Framework
(Legacy / CFF)</t>
  </si>
  <si>
    <t>Funding
Mechanism
(FCR/P4P)</t>
  </si>
  <si>
    <t>Implementation
Year</t>
  </si>
  <si>
    <t>Application
Identification
Number</t>
  </si>
  <si>
    <t>Applicant
First and Last 
Name</t>
  </si>
  <si>
    <t>Facility
Address
Line
1</t>
  </si>
  <si>
    <t>Facility
Address
Line
2</t>
  </si>
  <si>
    <t>Facility
Address
Line
3</t>
  </si>
  <si>
    <t>Facility
Address
City</t>
  </si>
  <si>
    <t>Home Depot Home Appliance Market Uplift Conservation Fund Pilot Program</t>
  </si>
  <si>
    <t>Conservation Fund Framework - Pilot Program</t>
  </si>
  <si>
    <t>FCR</t>
  </si>
  <si>
    <t>residential</t>
  </si>
  <si>
    <t>Bracebridge</t>
  </si>
  <si>
    <t>BRACEBRIDGE</t>
  </si>
  <si>
    <t xml:space="preserve">Residential </t>
  </si>
  <si>
    <t>N/A</t>
  </si>
  <si>
    <t>2015 - 2020 Conservation First Framework - Approved Province Wide Program</t>
  </si>
  <si>
    <t>LLP-AFPC-16</t>
  </si>
  <si>
    <t>L (GS&gt;1000)</t>
  </si>
  <si>
    <t>n/a</t>
  </si>
  <si>
    <t>Dave Wilde</t>
  </si>
  <si>
    <t>500 Ontario St</t>
  </si>
  <si>
    <t>Burks Falls</t>
  </si>
  <si>
    <t>Southwest Ontario</t>
  </si>
  <si>
    <t>Save on Energy Heating &amp; Cooling Program</t>
  </si>
  <si>
    <t>P1L1P7</t>
  </si>
  <si>
    <t xml:space="preserve">28   Southdale  DRIVE  </t>
  </si>
  <si>
    <t>P1L1C8</t>
  </si>
  <si>
    <t xml:space="preserve">17  Brobst Forest  CRESCENT  </t>
  </si>
  <si>
    <t>P1L1B2</t>
  </si>
  <si>
    <t xml:space="preserve">15  CATHARINE CRESCENT  </t>
  </si>
  <si>
    <t>P1L1A1</t>
  </si>
  <si>
    <t xml:space="preserve">27  Davis COURT  </t>
  </si>
  <si>
    <t>P1L1K4</t>
  </si>
  <si>
    <t xml:space="preserve">175  MAPLE STREET  </t>
  </si>
  <si>
    <t>P1L1A5</t>
  </si>
  <si>
    <t xml:space="preserve">16  BRIAN  ROAD  </t>
  </si>
  <si>
    <t>P1L1A7</t>
  </si>
  <si>
    <t xml:space="preserve">2  KEVIN  CRESCENT  </t>
  </si>
  <si>
    <t xml:space="preserve">5   Sadler  DRIVE  </t>
  </si>
  <si>
    <t>P1L1Z2</t>
  </si>
  <si>
    <t xml:space="preserve">42  TAMARACK  TRAIL  </t>
  </si>
  <si>
    <t>STN MAIN</t>
  </si>
  <si>
    <t>P1L1A9</t>
  </si>
  <si>
    <t xml:space="preserve">19  McCrank  DRIVE  </t>
  </si>
  <si>
    <t xml:space="preserve">31  Brian  ROAD  </t>
  </si>
  <si>
    <t>P1L1E5</t>
  </si>
  <si>
    <t xml:space="preserve">156  Dill  STREET  </t>
  </si>
  <si>
    <t>P1L1M3</t>
  </si>
  <si>
    <t xml:space="preserve">30  Spruce  LANE  </t>
  </si>
  <si>
    <t>GRAVENHURST PLUMBING, HEATING &amp; ELECTRIC</t>
  </si>
  <si>
    <t>P1L1G7</t>
  </si>
  <si>
    <t xml:space="preserve">7  MILTON  STREET  </t>
  </si>
  <si>
    <t>P1L2B9</t>
  </si>
  <si>
    <t xml:space="preserve">40  IDA  STREET  </t>
  </si>
  <si>
    <t>P1L1Y4</t>
  </si>
  <si>
    <t xml:space="preserve">17  KEALL  CRESCENT  </t>
  </si>
  <si>
    <t>P1L2B6</t>
  </si>
  <si>
    <t xml:space="preserve">24  Mary  STREET  </t>
  </si>
  <si>
    <t xml:space="preserve">19  Meadow Heights  DRIVE  </t>
  </si>
  <si>
    <t>P1L1A4</t>
  </si>
  <si>
    <t xml:space="preserve">118  Medow Heights  DRIVE  </t>
  </si>
  <si>
    <t>P1L1C5</t>
  </si>
  <si>
    <t xml:space="preserve">25  Andrea  DRIVE  </t>
  </si>
  <si>
    <t>P1L2A6</t>
  </si>
  <si>
    <t xml:space="preserve">5  Mahaffy  COURT  </t>
  </si>
  <si>
    <t>P1L1L5</t>
  </si>
  <si>
    <t xml:space="preserve">25  Fairlawn  BOULEVARD  </t>
  </si>
  <si>
    <t>P1L1M7</t>
  </si>
  <si>
    <t xml:space="preserve">53  Golf Course  ROAD  </t>
  </si>
  <si>
    <t>P1L2C1</t>
  </si>
  <si>
    <t xml:space="preserve">216  Hiram  STREET  </t>
  </si>
  <si>
    <t>P1L1Z3</t>
  </si>
  <si>
    <t xml:space="preserve">17  Shoreline  DRIVE  </t>
  </si>
  <si>
    <t>P1L1L1</t>
  </si>
  <si>
    <t xml:space="preserve">35  Kaye  ROAD  </t>
  </si>
  <si>
    <t>P1L1A3</t>
  </si>
  <si>
    <t xml:space="preserve">85  Meadow Heights   DRIVE  </t>
  </si>
  <si>
    <t>P1L1J6</t>
  </si>
  <si>
    <t xml:space="preserve">37  Front  STREET  </t>
  </si>
  <si>
    <t xml:space="preserve">161   Dill  STREET  </t>
  </si>
  <si>
    <t>P1L1W8</t>
  </si>
  <si>
    <t xml:space="preserve">1113  Golden Beach  ROAD  </t>
  </si>
  <si>
    <t xml:space="preserve">21  Kildeer  CRESCENT  </t>
  </si>
  <si>
    <t xml:space="preserve">1015   Alice  AVENUE  </t>
  </si>
  <si>
    <t xml:space="preserve">4  Meadow Heights  DRIVE  </t>
  </si>
  <si>
    <t>P1L1Z4</t>
  </si>
  <si>
    <t xml:space="preserve">38  SHORELINE  DRIVE  </t>
  </si>
  <si>
    <t>P1L1C9</t>
  </si>
  <si>
    <t xml:space="preserve">38  Brofoco  DRIVE  </t>
  </si>
  <si>
    <t>P1L1B3</t>
  </si>
  <si>
    <t xml:space="preserve">60  Westvale  DRIVE  </t>
  </si>
  <si>
    <t xml:space="preserve">103  DILL  STREET  </t>
  </si>
  <si>
    <t>P1L1L9</t>
  </si>
  <si>
    <t xml:space="preserve">6  AUBREY STREET  </t>
  </si>
  <si>
    <t>P1L2A4</t>
  </si>
  <si>
    <t xml:space="preserve">66  Quebec STREET  </t>
  </si>
  <si>
    <t xml:space="preserve">1103  Ziska ROAD  </t>
  </si>
  <si>
    <t>P1L1A6</t>
  </si>
  <si>
    <t xml:space="preserve">10  Rockwell AVENUE  </t>
  </si>
  <si>
    <t>P1L1L2</t>
  </si>
  <si>
    <t xml:space="preserve">51  Wilshier BOULEVARD  </t>
  </si>
  <si>
    <t xml:space="preserve">26  Glendale ROAD  </t>
  </si>
  <si>
    <t xml:space="preserve">75  Front STREET  </t>
  </si>
  <si>
    <t>P0A1C0</t>
  </si>
  <si>
    <t xml:space="preserve">311   Ontario  STREET  </t>
  </si>
  <si>
    <t xml:space="preserve">1220  GARAGE  ROAD  </t>
  </si>
  <si>
    <t>BURK'S FALS</t>
  </si>
  <si>
    <t>P1H2J3</t>
  </si>
  <si>
    <t xml:space="preserve">188  Bay Meadows ROAD  </t>
  </si>
  <si>
    <t>Huntsville</t>
  </si>
  <si>
    <t>6935@cogeco.ca</t>
  </si>
  <si>
    <t>P1H1W1</t>
  </si>
  <si>
    <t xml:space="preserve">21  Lansdowne STREET W </t>
  </si>
  <si>
    <t>P1H2K6</t>
  </si>
  <si>
    <t xml:space="preserve">199  Hunter's Bay  DRIVE  </t>
  </si>
  <si>
    <t>P.O. Box 5193</t>
  </si>
  <si>
    <t>P1H1V7</t>
  </si>
  <si>
    <t xml:space="preserve">11  Cora  STREET  W </t>
  </si>
  <si>
    <t xml:space="preserve">15  DUFFERIN  STREET  S </t>
  </si>
  <si>
    <t>HUNTSVILLE</t>
  </si>
  <si>
    <t>P1H1P3</t>
  </si>
  <si>
    <t xml:space="preserve">12  VETERANS   WAY  </t>
  </si>
  <si>
    <t>P1H2J5</t>
  </si>
  <si>
    <t>939   60  HIGHWAY   UNIT 3311</t>
  </si>
  <si>
    <t>BUILDING 11</t>
  </si>
  <si>
    <t>P1H1P6</t>
  </si>
  <si>
    <t xml:space="preserve">11   Duncan STREET E </t>
  </si>
  <si>
    <t>P1H1K7</t>
  </si>
  <si>
    <t xml:space="preserve">14   Chaffey STREET  </t>
  </si>
  <si>
    <t>P1H1X6</t>
  </si>
  <si>
    <t xml:space="preserve">35  King  CRESCENT  </t>
  </si>
  <si>
    <t xml:space="preserve">Huntsville </t>
  </si>
  <si>
    <t>P0A1X0</t>
  </si>
  <si>
    <t xml:space="preserve">99  OTTAWA  AVENUE  E </t>
  </si>
  <si>
    <t>SOUTH RIVER</t>
  </si>
  <si>
    <t xml:space="preserve">13  Main  STREET  </t>
  </si>
  <si>
    <t>South River</t>
  </si>
  <si>
    <t xml:space="preserve">12  Kilpper  DRIVE  </t>
  </si>
  <si>
    <t xml:space="preserve">RR#1  </t>
  </si>
  <si>
    <t xml:space="preserve">12  Alfred  STREET  </t>
  </si>
  <si>
    <t>P0A1Z0</t>
  </si>
  <si>
    <t xml:space="preserve">13  McDermott  STREET  </t>
  </si>
  <si>
    <t>Sundridge</t>
  </si>
  <si>
    <t xml:space="preserve">144  oakridge  DRIVE  </t>
  </si>
  <si>
    <t>sundridge</t>
  </si>
  <si>
    <t xml:space="preserve">1331  HIGHROCK DRIVE  </t>
  </si>
  <si>
    <t>SUNRIDGE</t>
  </si>
  <si>
    <t>LLP-HP-005</t>
  </si>
  <si>
    <t>500 Ontario Street</t>
  </si>
  <si>
    <t>Burk's Falls</t>
  </si>
  <si>
    <t>16 Palmer Court, Bracebridge</t>
  </si>
  <si>
    <t>KWH</t>
  </si>
  <si>
    <t>Regional</t>
  </si>
  <si>
    <t>420003-001</t>
  </si>
  <si>
    <t>500 Highway #118 W</t>
  </si>
  <si>
    <t>Hs1</t>
  </si>
  <si>
    <t>420003-002</t>
  </si>
  <si>
    <t>34 Manitoba St</t>
  </si>
  <si>
    <t>420003-004</t>
  </si>
  <si>
    <t>10 Golf Course Rd</t>
  </si>
  <si>
    <t>D</t>
  </si>
  <si>
    <t>420003-005</t>
  </si>
  <si>
    <t>28 Manitoba St</t>
  </si>
  <si>
    <t>Offc</t>
  </si>
  <si>
    <t>420003-007</t>
  </si>
  <si>
    <t>1360 Golden Beach Rd</t>
  </si>
  <si>
    <t>Lodge</t>
  </si>
  <si>
    <t>420003-008</t>
  </si>
  <si>
    <t>Oak</t>
  </si>
  <si>
    <t>420003-009</t>
  </si>
  <si>
    <t>1360 Golden Lane</t>
  </si>
  <si>
    <t>Wview</t>
  </si>
  <si>
    <t>420003-010</t>
  </si>
  <si>
    <t>Ltd</t>
  </si>
  <si>
    <t>420018-001</t>
  </si>
  <si>
    <t>230 Ecclestone Dr</t>
  </si>
  <si>
    <t>420018-002</t>
  </si>
  <si>
    <t>1 Manitoba St</t>
  </si>
  <si>
    <t>Park</t>
  </si>
  <si>
    <t>420020-004</t>
  </si>
  <si>
    <t>33 King William St</t>
  </si>
  <si>
    <t>Down</t>
  </si>
  <si>
    <t>420020-005</t>
  </si>
  <si>
    <t>10 John St</t>
  </si>
  <si>
    <t>420020-006</t>
  </si>
  <si>
    <t>21 Main St</t>
  </si>
  <si>
    <t>420004-002</t>
  </si>
  <si>
    <t>8 Park Dr</t>
  </si>
  <si>
    <t>420020-001</t>
  </si>
  <si>
    <t>78 Main St E</t>
  </si>
  <si>
    <t>420020-002</t>
  </si>
  <si>
    <t>18 John St</t>
  </si>
  <si>
    <t>420020-003</t>
  </si>
  <si>
    <t>420004-003</t>
  </si>
  <si>
    <t>1 Mary St</t>
  </si>
  <si>
    <t>Funr2</t>
  </si>
  <si>
    <t>420004-005</t>
  </si>
  <si>
    <t>37 Main St E</t>
  </si>
  <si>
    <t>420003-003</t>
  </si>
  <si>
    <t>300 Ecclestone Dr</t>
  </si>
  <si>
    <t>Pkg</t>
  </si>
  <si>
    <t>Provincial</t>
  </si>
  <si>
    <t xml:space="preserve">7 Minerva </t>
  </si>
  <si>
    <t>multiple addresses</t>
  </si>
  <si>
    <t>Magnetawan</t>
  </si>
  <si>
    <t>East</t>
  </si>
  <si>
    <t>125 manitoba</t>
  </si>
  <si>
    <t>bracebridge</t>
  </si>
  <si>
    <t>20 Depot</t>
  </si>
  <si>
    <t xml:space="preserve">55 HWY 118 </t>
  </si>
  <si>
    <t>70 Pine</t>
  </si>
  <si>
    <t>105 Highway #118 West</t>
  </si>
  <si>
    <t xml:space="preserve">100 Oakwood </t>
  </si>
  <si>
    <t>40 King William St.</t>
  </si>
  <si>
    <t>270 Wellington</t>
  </si>
  <si>
    <t>37 Centre</t>
  </si>
  <si>
    <t xml:space="preserve">70 Pine </t>
  </si>
  <si>
    <t>14 Albert</t>
  </si>
  <si>
    <t>200 Oakwood</t>
  </si>
  <si>
    <t>Streetlights</t>
  </si>
  <si>
    <t>Resdidential</t>
  </si>
  <si>
    <t>2017:</t>
  </si>
  <si>
    <t>Balance of Province</t>
  </si>
  <si>
    <t>2015 - 2020 Conservation First Framework</t>
  </si>
  <si>
    <t>R</t>
  </si>
  <si>
    <t>1001-001-EM</t>
  </si>
  <si>
    <t>GS &gt; 50</t>
  </si>
  <si>
    <t>The Home Depot Canada</t>
  </si>
  <si>
    <t>Ontario</t>
  </si>
  <si>
    <t>962115</t>
  </si>
  <si>
    <t>Bala</t>
  </si>
  <si>
    <t>933916</t>
  </si>
  <si>
    <t>BRACEBIRDGE</t>
  </si>
  <si>
    <t>860250</t>
  </si>
  <si>
    <t>860971</t>
  </si>
  <si>
    <t>864819</t>
  </si>
  <si>
    <t>868763</t>
  </si>
  <si>
    <t>870688</t>
  </si>
  <si>
    <t>870712</t>
  </si>
  <si>
    <t>870980</t>
  </si>
  <si>
    <t>871675</t>
  </si>
  <si>
    <t>872994</t>
  </si>
  <si>
    <t>873251</t>
  </si>
  <si>
    <t>874144</t>
  </si>
  <si>
    <t>876228</t>
  </si>
  <si>
    <t>877205</t>
  </si>
  <si>
    <t>885090</t>
  </si>
  <si>
    <t>922338</t>
  </si>
  <si>
    <t>926427</t>
  </si>
  <si>
    <t>926504</t>
  </si>
  <si>
    <t>927937</t>
  </si>
  <si>
    <t>928279</t>
  </si>
  <si>
    <t>928868</t>
  </si>
  <si>
    <t>930357</t>
  </si>
  <si>
    <t>931779</t>
  </si>
  <si>
    <t>932149</t>
  </si>
  <si>
    <t>934722</t>
  </si>
  <si>
    <t>935316</t>
  </si>
  <si>
    <t>936045</t>
  </si>
  <si>
    <t>936313</t>
  </si>
  <si>
    <t>936861</t>
  </si>
  <si>
    <t>937682</t>
  </si>
  <si>
    <t>938480</t>
  </si>
  <si>
    <t>938635</t>
  </si>
  <si>
    <t>940823</t>
  </si>
  <si>
    <t>956306</t>
  </si>
  <si>
    <t>959752</t>
  </si>
  <si>
    <t>960039</t>
  </si>
  <si>
    <t>960327</t>
  </si>
  <si>
    <t>960333</t>
  </si>
  <si>
    <t>960338</t>
  </si>
  <si>
    <t>960929</t>
  </si>
  <si>
    <t>961312</t>
  </si>
  <si>
    <t>961715</t>
  </si>
  <si>
    <t>961815</t>
  </si>
  <si>
    <t>961823</t>
  </si>
  <si>
    <t>962915</t>
  </si>
  <si>
    <t>963877</t>
  </si>
  <si>
    <t>964284</t>
  </si>
  <si>
    <t>965769</t>
  </si>
  <si>
    <t>966754</t>
  </si>
  <si>
    <t>864052</t>
  </si>
  <si>
    <t>Burks Falls United Church</t>
  </si>
  <si>
    <t>896426</t>
  </si>
  <si>
    <t>DORSET</t>
  </si>
  <si>
    <t>851668</t>
  </si>
  <si>
    <t>HUntsville</t>
  </si>
  <si>
    <t>870324</t>
  </si>
  <si>
    <t>St Andrew's Presbyterian Church</t>
  </si>
  <si>
    <t>870472</t>
  </si>
  <si>
    <t>890029</t>
  </si>
  <si>
    <t>922865</t>
  </si>
  <si>
    <t>941588</t>
  </si>
  <si>
    <t>958085</t>
  </si>
  <si>
    <t>959529</t>
  </si>
  <si>
    <t>941608</t>
  </si>
  <si>
    <t>928114</t>
  </si>
  <si>
    <t>964234</t>
  </si>
  <si>
    <t>966880</t>
  </si>
  <si>
    <t>Royal Canadian Legion Branch # 390</t>
  </si>
  <si>
    <t>859277</t>
  </si>
  <si>
    <t>869806</t>
  </si>
  <si>
    <t>954665</t>
  </si>
  <si>
    <t>SUNDRIDGE</t>
  </si>
  <si>
    <t>955725</t>
  </si>
  <si>
    <t>Bethel Pentecostal Church</t>
  </si>
  <si>
    <t>958440</t>
  </si>
  <si>
    <t>890061</t>
  </si>
  <si>
    <t>LPD-31-00984</t>
  </si>
  <si>
    <t>LPD-49-01953</t>
  </si>
  <si>
    <t>LPD-49-02040</t>
  </si>
  <si>
    <t>LPD-52-02257</t>
  </si>
  <si>
    <t>LPD-52-02304</t>
  </si>
  <si>
    <t>LPD-52-02310</t>
  </si>
  <si>
    <t>LPD-52-02312</t>
  </si>
  <si>
    <t>LPD-52-02313</t>
  </si>
  <si>
    <t>LPD-49-01989</t>
  </si>
  <si>
    <t>BURKS FALLS</t>
  </si>
  <si>
    <t>LPD-52-02321</t>
  </si>
  <si>
    <t>LPD-52-02322</t>
  </si>
  <si>
    <t>LPD-52-02323</t>
  </si>
  <si>
    <t>LPD-52-02324</t>
  </si>
  <si>
    <t>LPD-52-02325</t>
  </si>
  <si>
    <t>LPD-52-02326</t>
  </si>
  <si>
    <t>LPD-52-02327</t>
  </si>
  <si>
    <t>LPD-52-02328</t>
  </si>
  <si>
    <t>LPD-52-02329</t>
  </si>
  <si>
    <t>LPD-52-02330</t>
  </si>
  <si>
    <t>LPD-52-02331</t>
  </si>
  <si>
    <t>LPD-52-02332</t>
  </si>
  <si>
    <t>LPD-52-02333</t>
  </si>
  <si>
    <t>LPD-49-02121</t>
  </si>
  <si>
    <t>LPD-49-02122</t>
  </si>
  <si>
    <t>LPD-52-02287</t>
  </si>
  <si>
    <t>LPD-52-02305</t>
  </si>
  <si>
    <t>LPD-31-00972</t>
  </si>
  <si>
    <t>LPD-31-00973</t>
  </si>
  <si>
    <t>LPD-49-01963</t>
  </si>
  <si>
    <t>LPD-49-02049</t>
  </si>
  <si>
    <t>Save on Energy Instant Discount Program</t>
  </si>
  <si>
    <t>170270</t>
  </si>
  <si>
    <t>G&lt;50</t>
  </si>
  <si>
    <t xml:space="preserve">33 Main </t>
  </si>
  <si>
    <t>170551</t>
  </si>
  <si>
    <t>174 Ontario</t>
  </si>
  <si>
    <t>Sunridge</t>
  </si>
  <si>
    <t>177125</t>
  </si>
  <si>
    <t>18 Main</t>
  </si>
  <si>
    <t>179892</t>
  </si>
  <si>
    <t xml:space="preserve">456 Ecclestone </t>
  </si>
  <si>
    <t>181043</t>
  </si>
  <si>
    <t>5 Main</t>
  </si>
  <si>
    <t>184875</t>
  </si>
  <si>
    <t>456 Ecclestone Drive</t>
  </si>
  <si>
    <t>183998</t>
  </si>
  <si>
    <t>81 Main</t>
  </si>
  <si>
    <t>187085</t>
  </si>
  <si>
    <t xml:space="preserve">225 Taylor </t>
  </si>
  <si>
    <t>170580</t>
  </si>
  <si>
    <t xml:space="preserve">98 Pine </t>
  </si>
  <si>
    <t>171640</t>
  </si>
  <si>
    <t>5 Mary</t>
  </si>
  <si>
    <t>182239</t>
  </si>
  <si>
    <t>110 Clearbrook</t>
  </si>
  <si>
    <t>169920</t>
  </si>
  <si>
    <t xml:space="preserve">20 Park </t>
  </si>
  <si>
    <t>179663</t>
  </si>
  <si>
    <t>1964 Muskoka Beach</t>
  </si>
  <si>
    <t>Gravenhurst</t>
  </si>
  <si>
    <t>179823</t>
  </si>
  <si>
    <t>500 Ontario</t>
  </si>
  <si>
    <t>182217</t>
  </si>
  <si>
    <t>23 John</t>
  </si>
  <si>
    <t>185057</t>
  </si>
  <si>
    <t>98 Pine</t>
  </si>
  <si>
    <t>185990</t>
  </si>
  <si>
    <t>450 Muskoka</t>
  </si>
  <si>
    <t>186673</t>
  </si>
  <si>
    <t>29 Main</t>
  </si>
  <si>
    <t>Individual</t>
  </si>
  <si>
    <t>420042-008</t>
  </si>
  <si>
    <t>GS &lt; 50</t>
  </si>
  <si>
    <t>295 Taylor Rd</t>
  </si>
  <si>
    <t>420042-011</t>
  </si>
  <si>
    <t>6 Robert Dollar Dr</t>
  </si>
  <si>
    <t>420005-004</t>
  </si>
  <si>
    <t>120 Taylor Rd</t>
  </si>
  <si>
    <t>420005-005</t>
  </si>
  <si>
    <t>132 Wellington St</t>
  </si>
  <si>
    <t>Temp</t>
  </si>
  <si>
    <t>420005-006</t>
  </si>
  <si>
    <t>54 Manitoba St</t>
  </si>
  <si>
    <t>420005-007</t>
  </si>
  <si>
    <t>52 Manitoba St</t>
  </si>
  <si>
    <t>420005-008</t>
  </si>
  <si>
    <t>169 Manitoba St</t>
  </si>
  <si>
    <t>420005-009</t>
  </si>
  <si>
    <t>133 Manitoba St</t>
  </si>
  <si>
    <t>420005-012</t>
  </si>
  <si>
    <t>146 Yonge St</t>
  </si>
  <si>
    <t>420005-013</t>
  </si>
  <si>
    <t>301 Ontario St</t>
  </si>
  <si>
    <t>420005-014</t>
  </si>
  <si>
    <t>9 Mary St</t>
  </si>
  <si>
    <t>420005-015</t>
  </si>
  <si>
    <t>164 Ontario St</t>
  </si>
  <si>
    <t>420018-003</t>
  </si>
  <si>
    <t>7 Armstrong St</t>
  </si>
  <si>
    <t>420018-004</t>
  </si>
  <si>
    <t>15 Chaffey St</t>
  </si>
  <si>
    <t>420018-005</t>
  </si>
  <si>
    <t>17 Manitoba St</t>
  </si>
  <si>
    <t>Store</t>
  </si>
  <si>
    <t>420018-006</t>
  </si>
  <si>
    <t>210 Ontario St</t>
  </si>
  <si>
    <t>420018-007</t>
  </si>
  <si>
    <t>10 Brunel Rd</t>
  </si>
  <si>
    <t>Lower</t>
  </si>
  <si>
    <t>420018-008</t>
  </si>
  <si>
    <t>26 Herman Ave</t>
  </si>
  <si>
    <t>House</t>
  </si>
  <si>
    <t>420018-009</t>
  </si>
  <si>
    <t>954 Paget St</t>
  </si>
  <si>
    <t>420018-010</t>
  </si>
  <si>
    <t>2 Cann St</t>
  </si>
  <si>
    <t>Bowl</t>
  </si>
  <si>
    <t>420018-013</t>
  </si>
  <si>
    <t>6 Cliff Ave</t>
  </si>
  <si>
    <t>420018-014</t>
  </si>
  <si>
    <t>6 Monica Lane</t>
  </si>
  <si>
    <t>420018-015</t>
  </si>
  <si>
    <t>729 Cedar Lane</t>
  </si>
  <si>
    <t>420018-017</t>
  </si>
  <si>
    <t>69 King William St</t>
  </si>
  <si>
    <t>420018-019</t>
  </si>
  <si>
    <t>77 Main St</t>
  </si>
  <si>
    <t>420018-020</t>
  </si>
  <si>
    <t>80 Main St</t>
  </si>
  <si>
    <t>420018-021</t>
  </si>
  <si>
    <t>93 Main St</t>
  </si>
  <si>
    <t>420022-001</t>
  </si>
  <si>
    <t>56 Manitoba St</t>
  </si>
  <si>
    <t>420022-002</t>
  </si>
  <si>
    <t>14 Manitoba St</t>
  </si>
  <si>
    <t>Two</t>
  </si>
  <si>
    <t>420022-003</t>
  </si>
  <si>
    <t>18 Brunel Rd</t>
  </si>
  <si>
    <t>420022-004</t>
  </si>
  <si>
    <t>31 Dairy Lane</t>
  </si>
  <si>
    <t>420022-005</t>
  </si>
  <si>
    <t>35 Dairy Lane</t>
  </si>
  <si>
    <t>420022-006</t>
  </si>
  <si>
    <t>24 Ontario St</t>
  </si>
  <si>
    <t>420022-009</t>
  </si>
  <si>
    <t>391 Manitoba St</t>
  </si>
  <si>
    <t>420022-010</t>
  </si>
  <si>
    <t>10 Kimberley Ave</t>
  </si>
  <si>
    <t>Hs</t>
  </si>
  <si>
    <t>420022-011</t>
  </si>
  <si>
    <t>420022-013</t>
  </si>
  <si>
    <t>1730 Winhara Rd</t>
  </si>
  <si>
    <t>420022-014</t>
  </si>
  <si>
    <t>50 Brodie Cres</t>
  </si>
  <si>
    <t>420024-001</t>
  </si>
  <si>
    <t>60 Manitoba St</t>
  </si>
  <si>
    <t>420024-002</t>
  </si>
  <si>
    <t>168 Muskoka Rd</t>
  </si>
  <si>
    <t>420024-003</t>
  </si>
  <si>
    <t>24 Manitoba St</t>
  </si>
  <si>
    <t>Upper</t>
  </si>
  <si>
    <t>420024-004</t>
  </si>
  <si>
    <t>15 Manitoba St</t>
  </si>
  <si>
    <t>420024-005</t>
  </si>
  <si>
    <t>50 Granite Bluff</t>
  </si>
  <si>
    <t>420024-006</t>
  </si>
  <si>
    <t>21 Veterans Way</t>
  </si>
  <si>
    <t>420024-007</t>
  </si>
  <si>
    <t>49 Main St E</t>
  </si>
  <si>
    <t>420024-008</t>
  </si>
  <si>
    <t>29 Monck Rd</t>
  </si>
  <si>
    <t>420024-009</t>
  </si>
  <si>
    <t>18 Chaffey St</t>
  </si>
  <si>
    <t>420024-011</t>
  </si>
  <si>
    <t>264 Manitoba St</t>
  </si>
  <si>
    <t>420042-001</t>
  </si>
  <si>
    <t>505 Highway #118 W</t>
  </si>
  <si>
    <t>420042-003</t>
  </si>
  <si>
    <t>30 Manitoba St</t>
  </si>
  <si>
    <t>420042-004</t>
  </si>
  <si>
    <t>1711 Winhara Rd</t>
  </si>
  <si>
    <t>420042-005</t>
  </si>
  <si>
    <t>295 Wellington St</t>
  </si>
  <si>
    <t>420042-006</t>
  </si>
  <si>
    <t>420042-007</t>
  </si>
  <si>
    <t>106 Manitoba St</t>
  </si>
  <si>
    <t>420042-009</t>
  </si>
  <si>
    <t>12 Centre St N</t>
  </si>
  <si>
    <t>420042-010</t>
  </si>
  <si>
    <t>88 Manitoba St</t>
  </si>
  <si>
    <t>420042-016</t>
  </si>
  <si>
    <t>63 Main St E</t>
  </si>
  <si>
    <t>Bike</t>
  </si>
  <si>
    <t>420042-018</t>
  </si>
  <si>
    <t>4 Mary St</t>
  </si>
  <si>
    <t>420042-022</t>
  </si>
  <si>
    <t>1 King William St</t>
  </si>
  <si>
    <t>Unit3</t>
  </si>
  <si>
    <t>420042-025</t>
  </si>
  <si>
    <t>39 Copeland St</t>
  </si>
  <si>
    <t>Libry</t>
  </si>
  <si>
    <t>420042-026</t>
  </si>
  <si>
    <t>6 Veterans Way</t>
  </si>
  <si>
    <t>420018-018</t>
  </si>
  <si>
    <t>Union</t>
  </si>
  <si>
    <t>Whole Home Pilot Program</t>
  </si>
  <si>
    <t>2018:</t>
  </si>
  <si>
    <t>Program_Name</t>
  </si>
  <si>
    <t>Application_ID</t>
  </si>
  <si>
    <t>Customer Account Number</t>
  </si>
  <si>
    <t>Company_
Name</t>
  </si>
  <si>
    <t>Applicant_
First_
Name</t>
  </si>
  <si>
    <t>Applicant_
Last_
Name</t>
  </si>
  <si>
    <t>Building_
Address_
Line_
1</t>
  </si>
  <si>
    <t>Building_
Address_
City</t>
  </si>
  <si>
    <t>Net Energy Savings</t>
  </si>
  <si>
    <t>Net Demand Savings</t>
  </si>
  <si>
    <t>Business Refrigeration Incentive</t>
  </si>
  <si>
    <t>BRI-420128-005</t>
  </si>
  <si>
    <t>BRI-420128-009</t>
  </si>
  <si>
    <t>BRI-420128-007</t>
  </si>
  <si>
    <t>12 Manitoba St</t>
  </si>
  <si>
    <t>BRI-420128-006</t>
  </si>
  <si>
    <t>70 King William</t>
  </si>
  <si>
    <t>10474 Hwy 124</t>
  </si>
  <si>
    <t>95 - Highway 118</t>
  </si>
  <si>
    <t>16 GRAY</t>
  </si>
  <si>
    <t>450 Ecclestone</t>
  </si>
  <si>
    <t>6 ROBERT DOLLAR</t>
  </si>
  <si>
    <t xml:space="preserve">10 John </t>
  </si>
  <si>
    <t xml:space="preserve">196 Taylor </t>
  </si>
  <si>
    <t>Bracbridge</t>
  </si>
  <si>
    <t>49 Pine</t>
  </si>
  <si>
    <t xml:space="preserve">700 Ecclestone </t>
  </si>
  <si>
    <t>700 Ecclestone</t>
  </si>
  <si>
    <t>105 Muskoka Road 118W</t>
  </si>
  <si>
    <t>Small Business Lighting</t>
  </si>
  <si>
    <t>420005-078</t>
  </si>
  <si>
    <t>420005-079</t>
  </si>
  <si>
    <t>420088-016</t>
  </si>
  <si>
    <t>19 Manitoba St</t>
  </si>
  <si>
    <t>420088-020</t>
  </si>
  <si>
    <t>44 Manitoba St</t>
  </si>
  <si>
    <t>420005-019</t>
  </si>
  <si>
    <t>274 Manitoba St</t>
  </si>
  <si>
    <t>420005-020</t>
  </si>
  <si>
    <t>46 Dominion St</t>
  </si>
  <si>
    <t>420005-022</t>
  </si>
  <si>
    <t>129 Alice St</t>
  </si>
  <si>
    <t>420088-008</t>
  </si>
  <si>
    <t>1029 Taylor Court</t>
  </si>
  <si>
    <t>420005-029</t>
  </si>
  <si>
    <t>29 Ann St</t>
  </si>
  <si>
    <t>420005-031</t>
  </si>
  <si>
    <t>39 Dominion St</t>
  </si>
  <si>
    <t>420005-038</t>
  </si>
  <si>
    <t>9 Ontario St</t>
  </si>
  <si>
    <t>420005-030</t>
  </si>
  <si>
    <t>6 Dominion St</t>
  </si>
  <si>
    <t>420005-039</t>
  </si>
  <si>
    <t>420005-052</t>
  </si>
  <si>
    <t>37 Main St</t>
  </si>
  <si>
    <t>420005-025</t>
  </si>
  <si>
    <t>131 Wellington St</t>
  </si>
  <si>
    <t>420005-050</t>
  </si>
  <si>
    <t>23 Balls Dr</t>
  </si>
  <si>
    <t>420005-051</t>
  </si>
  <si>
    <t>420005-053</t>
  </si>
  <si>
    <t>420005-055</t>
  </si>
  <si>
    <t>173 Manitoba St</t>
  </si>
  <si>
    <t>420005-056</t>
  </si>
  <si>
    <t>420005-057</t>
  </si>
  <si>
    <t>420005-058</t>
  </si>
  <si>
    <t>420005-059</t>
  </si>
  <si>
    <t>420005-060</t>
  </si>
  <si>
    <t>420005-061</t>
  </si>
  <si>
    <t>420088-017</t>
  </si>
  <si>
    <t>54 Dominion St</t>
  </si>
  <si>
    <t>420005-063</t>
  </si>
  <si>
    <t>Tier 1</t>
  </si>
  <si>
    <t>Consumer</t>
  </si>
  <si>
    <t>EE</t>
  </si>
  <si>
    <t>Commercial &amp; Institutional</t>
  </si>
  <si>
    <t>Pre-2011 Programs Completed in 2011</t>
  </si>
  <si>
    <t>Tier 1 - 2011 Adjustment</t>
  </si>
  <si>
    <t>C&amp;I</t>
  </si>
  <si>
    <t>Pre-2011 Programed Completed in 2011</t>
  </si>
  <si>
    <t>Home Assistance</t>
  </si>
  <si>
    <t>HVAC</t>
  </si>
  <si>
    <t>Commercial</t>
  </si>
  <si>
    <t>Annual Coupons</t>
  </si>
  <si>
    <t>Bi-Annual Retailer Events</t>
  </si>
  <si>
    <t>Energy Audit Funding</t>
  </si>
  <si>
    <t xml:space="preserve">Commercial </t>
  </si>
  <si>
    <t xml:space="preserve">Home Assistant </t>
  </si>
  <si>
    <t>DR</t>
  </si>
  <si>
    <t xml:space="preserve">Industrial </t>
  </si>
  <si>
    <t>Energy Managers</t>
  </si>
  <si>
    <t>Time-of-Use Savings</t>
  </si>
  <si>
    <t>Audit Funding</t>
  </si>
  <si>
    <t>Conservation Instant Coupons Initiative</t>
  </si>
  <si>
    <t>EEM</t>
  </si>
  <si>
    <t>Retail</t>
  </si>
  <si>
    <t>HAP</t>
  </si>
  <si>
    <t>Retrofit - Equipment replacement Incentive Initiative</t>
  </si>
  <si>
    <t>business</t>
  </si>
  <si>
    <t>DELETED AS PER NOTE ABOVE - DISPOSED OF IN 2013</t>
  </si>
  <si>
    <t>DELETED AS PER NOTE ABOVE - DISPOSED OF IN 2016</t>
  </si>
  <si>
    <t>GL Balance</t>
  </si>
  <si>
    <t>True Up</t>
  </si>
  <si>
    <t>DR 20.1568.100</t>
  </si>
  <si>
    <t>CR 20.4080.914</t>
  </si>
  <si>
    <t>DR 20.1568.102</t>
  </si>
  <si>
    <t>EB-2018-0050</t>
  </si>
  <si>
    <t>Save on Energy Smart Thermostat Program</t>
  </si>
  <si>
    <t>2018 Persistence into 2019 - Used 2017 LDC Persistence from the 2017 Verified annual results report (Except for refrigeration program because there was 0 in 2017 so I assumed it persisted at 100% like all the other programs did... Looked at the province wide persistence but it was over 100% so didn't feel that was appropriate to use)</t>
  </si>
  <si>
    <t>DELETED AS PER NOTE ABOVE - DISPOSED OF IN 2020</t>
  </si>
  <si>
    <t>CR 20.4405.102</t>
  </si>
  <si>
    <t>2018 Retorfit Adjustment:</t>
  </si>
  <si>
    <t>LDC Application ID</t>
  </si>
  <si>
    <t>Customer class</t>
  </si>
  <si>
    <t>Applicant_EmailAddress</t>
  </si>
  <si>
    <t>Building_Address_Line1</t>
  </si>
  <si>
    <t>Town</t>
  </si>
  <si>
    <t>LRAM YEAR</t>
  </si>
  <si>
    <t>Lead LDC</t>
  </si>
  <si>
    <t>Program Name</t>
  </si>
  <si>
    <t>IESO Reporting Period</t>
  </si>
  <si>
    <t>Project Completion Date</t>
  </si>
  <si>
    <t>Total Incentive ($)</t>
  </si>
  <si>
    <t>Total Demand Savings ()</t>
  </si>
  <si>
    <t>NTG Ratio</t>
  </si>
  <si>
    <t>Gross Total Energy Savings ()</t>
  </si>
  <si>
    <t>Net Total Energy Savings (kWh)</t>
  </si>
  <si>
    <t>Total Energy Savings ()</t>
  </si>
  <si>
    <t>Payment Status</t>
  </si>
  <si>
    <t>2018 LRAM ADJ</t>
  </si>
  <si>
    <t>LAKELAND POWER DISTRIBUTION LTD.</t>
  </si>
  <si>
    <t>SAVE ON ENERGY RETROFIT PROGRAM</t>
  </si>
  <si>
    <t>March 2019</t>
  </si>
  <si>
    <t>10/10/2018</t>
  </si>
  <si>
    <t>$905.00</t>
  </si>
  <si>
    <t>Paid</t>
  </si>
  <si>
    <t>01/01/2018</t>
  </si>
  <si>
    <t>$880.00</t>
  </si>
  <si>
    <t>10/25/2018</t>
  </si>
  <si>
    <t>$560.00</t>
  </si>
  <si>
    <t>10/24/2018</t>
  </si>
  <si>
    <t>$1,500.00</t>
  </si>
  <si>
    <t>09/28/2018</t>
  </si>
  <si>
    <t>$1,793.00</t>
  </si>
  <si>
    <t>09/15/2018</t>
  </si>
  <si>
    <t>$1,600.00</t>
  </si>
  <si>
    <t>12/08/2018</t>
  </si>
  <si>
    <t>$7,975.00</t>
  </si>
  <si>
    <t>08/30/2018</t>
  </si>
  <si>
    <t>$8,080.00</t>
  </si>
  <si>
    <t>Lakeland: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</si>
</sst>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000"/>
    <numFmt numFmtId="290" formatCode="#,##0.0"/>
    <numFmt numFmtId="291" formatCode="0.000%"/>
  </numFmts>
  <fonts count="25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11"/>
      <color rgb="FFFF0000"/>
      <name val="Calibri"/>
      <family val="2"/>
      <scheme val="minor"/>
    </font>
    <font>
      <b/>
      <sz val="8"/>
      <color theme="1"/>
      <name val="Calibri"/>
      <family val="2"/>
      <scheme val="minor"/>
    </font>
    <font>
      <sz val="8"/>
      <name val="Calibri"/>
      <family val="2"/>
      <scheme val="minor"/>
    </font>
    <font>
      <sz val="8"/>
      <color rgb="FF000000"/>
      <name val="Calibri"/>
      <family val="2"/>
    </font>
    <font>
      <b/>
      <sz val="8"/>
      <name val="Calibri"/>
      <family val="2"/>
      <scheme val="minor"/>
    </font>
    <font>
      <sz val="8"/>
      <color rgb="FFFF0000"/>
      <name val="Calibri"/>
      <family val="2"/>
      <scheme val="minor"/>
    </font>
    <font>
      <b/>
      <sz val="11"/>
      <name val="Calibri"/>
      <family val="2"/>
    </font>
  </fonts>
  <fills count="10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6"/>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B5D4AA"/>
        <bgColor indexed="64"/>
      </patternFill>
    </fill>
    <fill>
      <patternFill patternType="solid">
        <fgColor rgb="FFE3EFDE"/>
        <bgColor indexed="64"/>
      </patternFill>
    </fill>
    <fill>
      <patternFill patternType="solid">
        <fgColor rgb="FFD5E7CD"/>
        <bgColor indexed="64"/>
      </patternFill>
    </fill>
    <fill>
      <patternFill patternType="solid">
        <fgColor rgb="FFF1F7EE"/>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thin">
        <color auto="1"/>
      </top>
      <bottom style="double">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105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3" fillId="94" borderId="143" xfId="0" applyFont="1" applyFill="1" applyBorder="1" applyAlignment="1">
      <alignment horizontal="center"/>
    </xf>
    <xf numFmtId="0" fontId="228" fillId="0" borderId="0" xfId="0" applyFont="1" applyAlignment="1">
      <alignment horizontal="center" vertical="center" wrapText="1"/>
    </xf>
    <xf numFmtId="3" fontId="12" fillId="0" borderId="0" xfId="0" applyNumberFormat="1" applyFont="1"/>
    <xf numFmtId="49" fontId="12" fillId="0" borderId="0" xfId="0" applyNumberFormat="1" applyFont="1"/>
    <xf numFmtId="289" fontId="12" fillId="0" borderId="0" xfId="0" applyNumberFormat="1" applyFont="1"/>
    <xf numFmtId="0" fontId="0" fillId="0" borderId="0" xfId="0" applyAlignment="1">
      <alignment horizontal="center"/>
    </xf>
    <xf numFmtId="289" fontId="3" fillId="0" borderId="144" xfId="0" applyNumberFormat="1" applyFont="1" applyBorder="1"/>
    <xf numFmtId="0" fontId="228" fillId="0" borderId="5" xfId="0" applyFont="1" applyBorder="1" applyAlignment="1">
      <alignment horizontal="center"/>
    </xf>
    <xf numFmtId="0" fontId="0" fillId="0" borderId="0" xfId="0" applyAlignment="1">
      <alignment horizontal="right"/>
    </xf>
    <xf numFmtId="43" fontId="0" fillId="0" borderId="0" xfId="71" applyFont="1"/>
    <xf numFmtId="10" fontId="0" fillId="0" borderId="0" xfId="72" applyNumberFormat="1" applyFont="1"/>
    <xf numFmtId="43" fontId="3" fillId="0" borderId="144" xfId="0" applyNumberFormat="1" applyFont="1" applyBorder="1"/>
    <xf numFmtId="0" fontId="12" fillId="0" borderId="0" xfId="0" applyFont="1" applyAlignment="1">
      <alignment horizontal="center" vertical="center" wrapText="1"/>
    </xf>
    <xf numFmtId="0" fontId="12" fillId="0" borderId="0" xfId="0" applyFont="1" applyAlignment="1">
      <alignment horizontal="center" vertical="center"/>
    </xf>
    <xf numFmtId="3" fontId="0" fillId="0" borderId="0" xfId="0" applyNumberFormat="1" applyAlignment="1">
      <alignment horizontal="center"/>
    </xf>
    <xf numFmtId="39" fontId="0" fillId="0" borderId="0" xfId="71" applyNumberFormat="1" applyFont="1" applyAlignment="1">
      <alignment horizontal="center"/>
    </xf>
    <xf numFmtId="39" fontId="0" fillId="0" borderId="0" xfId="0" applyNumberFormat="1"/>
    <xf numFmtId="0" fontId="228" fillId="0" borderId="0" xfId="0" applyFont="1" applyAlignment="1">
      <alignment horizontal="right"/>
    </xf>
    <xf numFmtId="39" fontId="3" fillId="0" borderId="94" xfId="71" applyNumberFormat="1" applyFont="1" applyBorder="1" applyAlignment="1">
      <alignment horizontal="center"/>
    </xf>
    <xf numFmtId="43" fontId="3" fillId="0" borderId="144" xfId="71" applyFont="1" applyBorder="1"/>
    <xf numFmtId="43" fontId="3" fillId="0" borderId="0" xfId="0" applyNumberFormat="1" applyFont="1"/>
    <xf numFmtId="0" fontId="91" fillId="0" borderId="0" xfId="0" applyFont="1" applyAlignment="1">
      <alignment horizontal="center" vertical="center" wrapText="1"/>
    </xf>
    <xf numFmtId="49" fontId="3" fillId="0" borderId="0" xfId="0" applyNumberFormat="1" applyFont="1"/>
    <xf numFmtId="178" fontId="3" fillId="95" borderId="110" xfId="1440" applyNumberFormat="1" applyFont="1" applyFill="1" applyBorder="1" applyAlignment="1">
      <alignment horizontal="center" vertical="center" wrapText="1"/>
    </xf>
    <xf numFmtId="0" fontId="3" fillId="95" borderId="110" xfId="3126" applyFont="1" applyFill="1" applyBorder="1" applyAlignment="1">
      <alignment horizontal="center" vertical="center" wrapText="1"/>
    </xf>
    <xf numFmtId="257" fontId="3" fillId="95" borderId="110" xfId="3126" applyNumberFormat="1" applyFont="1" applyFill="1" applyBorder="1" applyAlignment="1">
      <alignment horizontal="center" vertical="center" wrapText="1"/>
    </xf>
    <xf numFmtId="170" fontId="3" fillId="95" borderId="110" xfId="1440" applyFont="1" applyFill="1" applyBorder="1" applyAlignment="1">
      <alignment horizontal="center" vertical="center" wrapText="1"/>
    </xf>
    <xf numFmtId="0" fontId="4" fillId="95" borderId="110" xfId="3126" applyFont="1" applyFill="1" applyBorder="1" applyAlignment="1">
      <alignment horizontal="center" vertical="center" wrapText="1"/>
    </xf>
    <xf numFmtId="0" fontId="3" fillId="95" borderId="110" xfId="0" applyFont="1" applyFill="1" applyBorder="1" applyAlignment="1">
      <alignment horizontal="center" vertical="center" wrapText="1"/>
    </xf>
    <xf numFmtId="0" fontId="4" fillId="95" borderId="122" xfId="3126" applyFont="1" applyFill="1" applyBorder="1" applyAlignment="1">
      <alignment horizontal="center" vertical="center" wrapText="1"/>
    </xf>
    <xf numFmtId="0" fontId="3" fillId="96" borderId="145" xfId="3126" applyFont="1" applyFill="1" applyBorder="1" applyAlignment="1">
      <alignment horizontal="center" vertical="center" wrapText="1"/>
    </xf>
    <xf numFmtId="0" fontId="3" fillId="96" borderId="110" xfId="3126" applyFont="1" applyFill="1" applyBorder="1" applyAlignment="1">
      <alignment horizontal="center" vertical="center" wrapText="1"/>
    </xf>
    <xf numFmtId="0" fontId="3" fillId="96" borderId="122" xfId="3126" applyFont="1" applyFill="1" applyBorder="1" applyAlignment="1">
      <alignment horizontal="center" vertical="center" wrapText="1"/>
    </xf>
    <xf numFmtId="0" fontId="3" fillId="95" borderId="145" xfId="3126" applyFont="1" applyFill="1" applyBorder="1" applyAlignment="1">
      <alignment horizontal="center" vertical="center" wrapText="1"/>
    </xf>
    <xf numFmtId="0" fontId="3" fillId="95" borderId="146" xfId="3126" applyFont="1" applyFill="1" applyBorder="1" applyAlignment="1">
      <alignment horizontal="center" vertical="center" wrapText="1"/>
    </xf>
    <xf numFmtId="0" fontId="3" fillId="96" borderId="134" xfId="3126" applyFont="1" applyFill="1" applyBorder="1" applyAlignment="1">
      <alignment horizontal="center" vertical="center" wrapText="1"/>
    </xf>
    <xf numFmtId="0" fontId="3" fillId="96" borderId="146" xfId="3126" applyFont="1" applyFill="1" applyBorder="1" applyAlignment="1">
      <alignment horizontal="center" vertical="center" wrapText="1"/>
    </xf>
    <xf numFmtId="0" fontId="3" fillId="95" borderId="134" xfId="3126" applyFont="1" applyFill="1" applyBorder="1" applyAlignment="1">
      <alignment horizontal="center" vertical="center" wrapText="1"/>
    </xf>
    <xf numFmtId="0" fontId="3" fillId="0" borderId="137" xfId="3145" applyFont="1" applyBorder="1" applyAlignment="1">
      <alignment horizontal="center" vertical="center" wrapText="1"/>
    </xf>
    <xf numFmtId="0" fontId="246" fillId="0" borderId="110" xfId="0" applyFont="1" applyBorder="1" applyAlignment="1">
      <alignment horizontal="center" vertical="center" wrapText="1"/>
    </xf>
    <xf numFmtId="290" fontId="246" fillId="0" borderId="110" xfId="0" applyNumberFormat="1" applyFont="1" applyBorder="1" applyAlignment="1">
      <alignment horizontal="center" vertical="center" wrapText="1"/>
    </xf>
    <xf numFmtId="178" fontId="6" fillId="97" borderId="110" xfId="1440" quotePrefix="1" applyNumberFormat="1" applyFill="1" applyBorder="1" applyAlignment="1">
      <alignment horizontal="right"/>
    </xf>
    <xf numFmtId="178" fontId="0" fillId="97" borderId="110" xfId="1440" quotePrefix="1" applyNumberFormat="1" applyFont="1" applyFill="1" applyBorder="1" applyAlignment="1">
      <alignment horizontal="right"/>
    </xf>
    <xf numFmtId="178" fontId="0" fillId="97" borderId="110" xfId="1440" quotePrefix="1" applyNumberFormat="1" applyFont="1" applyFill="1" applyBorder="1" applyAlignment="1">
      <alignment horizontal="left"/>
    </xf>
    <xf numFmtId="0" fontId="6" fillId="97" borderId="110" xfId="3146" quotePrefix="1" applyFont="1" applyFill="1" applyBorder="1" applyAlignment="1">
      <alignment horizontal="right"/>
    </xf>
    <xf numFmtId="257" fontId="0" fillId="97" borderId="0" xfId="3126" applyNumberFormat="1" applyFont="1" applyFill="1" applyAlignment="1">
      <alignment horizontal="right"/>
    </xf>
    <xf numFmtId="1" fontId="6" fillId="97" borderId="110" xfId="3146" quotePrefix="1" applyNumberFormat="1" applyFont="1" applyFill="1" applyBorder="1" applyAlignment="1">
      <alignment horizontal="right"/>
    </xf>
    <xf numFmtId="0" fontId="6" fillId="97" borderId="110" xfId="3146" applyFont="1" applyFill="1" applyBorder="1" applyAlignment="1">
      <alignment horizontal="right"/>
    </xf>
    <xf numFmtId="170" fontId="6" fillId="97" borderId="110" xfId="1440" quotePrefix="1" applyFill="1" applyBorder="1" applyAlignment="1">
      <alignment horizontal="right"/>
    </xf>
    <xf numFmtId="3" fontId="6" fillId="97" borderId="110" xfId="8" quotePrefix="1" applyNumberFormat="1" applyFont="1" applyFill="1" applyBorder="1" applyAlignment="1">
      <alignment horizontal="right"/>
    </xf>
    <xf numFmtId="2" fontId="6" fillId="97" borderId="110" xfId="8" quotePrefix="1" applyNumberFormat="1" applyFont="1" applyFill="1" applyBorder="1" applyAlignment="1">
      <alignment horizontal="right"/>
    </xf>
    <xf numFmtId="9" fontId="6" fillId="97" borderId="110" xfId="8" quotePrefix="1" applyFont="1" applyFill="1" applyBorder="1" applyAlignment="1">
      <alignment horizontal="right"/>
    </xf>
    <xf numFmtId="0" fontId="6" fillId="97" borderId="110" xfId="4539" applyFill="1" applyBorder="1" applyAlignment="1">
      <alignment horizontal="right"/>
    </xf>
    <xf numFmtId="237" fontId="6" fillId="97" borderId="110" xfId="8" quotePrefix="1" applyNumberFormat="1" applyFont="1" applyFill="1" applyBorder="1" applyAlignment="1">
      <alignment horizontal="right"/>
    </xf>
    <xf numFmtId="0" fontId="101" fillId="97" borderId="110" xfId="3146" applyFill="1" applyBorder="1" applyAlignment="1">
      <alignment horizontal="right"/>
    </xf>
    <xf numFmtId="175" fontId="6" fillId="97" borderId="110" xfId="1798" quotePrefix="1" applyNumberFormat="1" applyFill="1" applyBorder="1" applyAlignment="1">
      <alignment horizontal="right"/>
    </xf>
    <xf numFmtId="221" fontId="6" fillId="97" borderId="110" xfId="1798" quotePrefix="1" applyNumberFormat="1" applyFill="1" applyBorder="1" applyAlignment="1">
      <alignment horizontal="right"/>
    </xf>
    <xf numFmtId="43" fontId="6" fillId="97" borderId="110" xfId="1" quotePrefix="1" applyFont="1" applyFill="1" applyBorder="1" applyAlignment="1">
      <alignment horizontal="right"/>
    </xf>
    <xf numFmtId="181" fontId="6" fillId="97" borderId="110" xfId="1" quotePrefix="1" applyNumberFormat="1" applyFont="1" applyFill="1" applyBorder="1" applyAlignment="1">
      <alignment horizontal="right"/>
    </xf>
    <xf numFmtId="0" fontId="0" fillId="97" borderId="0" xfId="0" applyFill="1" applyAlignment="1">
      <alignment horizontal="right"/>
    </xf>
    <xf numFmtId="0" fontId="0" fillId="97" borderId="0" xfId="0" applyFill="1"/>
    <xf numFmtId="178" fontId="6" fillId="94" borderId="110" xfId="1440" quotePrefix="1" applyNumberFormat="1" applyFill="1" applyBorder="1" applyAlignment="1">
      <alignment horizontal="right"/>
    </xf>
    <xf numFmtId="178" fontId="0" fillId="94" borderId="110" xfId="1440" quotePrefix="1" applyNumberFormat="1" applyFont="1" applyFill="1" applyBorder="1" applyAlignment="1">
      <alignment horizontal="left"/>
    </xf>
    <xf numFmtId="178" fontId="0" fillId="94" borderId="110" xfId="1440" quotePrefix="1" applyNumberFormat="1" applyFont="1" applyFill="1" applyBorder="1" applyAlignment="1">
      <alignment horizontal="right"/>
    </xf>
    <xf numFmtId="0" fontId="6" fillId="94" borderId="110" xfId="3146" quotePrefix="1" applyFont="1" applyFill="1" applyBorder="1" applyAlignment="1">
      <alignment horizontal="right"/>
    </xf>
    <xf numFmtId="257" fontId="0" fillId="94" borderId="0" xfId="3126" applyNumberFormat="1" applyFont="1" applyFill="1" applyAlignment="1">
      <alignment horizontal="right"/>
    </xf>
    <xf numFmtId="1" fontId="6" fillId="94" borderId="110" xfId="3146" quotePrefix="1" applyNumberFormat="1" applyFont="1" applyFill="1" applyBorder="1" applyAlignment="1">
      <alignment horizontal="right"/>
    </xf>
    <xf numFmtId="0" fontId="6" fillId="94" borderId="110" xfId="3146" applyFont="1" applyFill="1" applyBorder="1" applyAlignment="1">
      <alignment horizontal="right"/>
    </xf>
    <xf numFmtId="170" fontId="6" fillId="94" borderId="110" xfId="1440" quotePrefix="1" applyFill="1" applyBorder="1" applyAlignment="1">
      <alignment horizontal="right"/>
    </xf>
    <xf numFmtId="3" fontId="6" fillId="94" borderId="110" xfId="8" quotePrefix="1" applyNumberFormat="1" applyFont="1" applyFill="1" applyBorder="1" applyAlignment="1">
      <alignment horizontal="right"/>
    </xf>
    <xf numFmtId="2" fontId="6" fillId="94" borderId="110" xfId="8" quotePrefix="1" applyNumberFormat="1" applyFont="1" applyFill="1" applyBorder="1" applyAlignment="1">
      <alignment horizontal="right"/>
    </xf>
    <xf numFmtId="9" fontId="6" fillId="94" borderId="110" xfId="8" quotePrefix="1" applyFont="1" applyFill="1" applyBorder="1" applyAlignment="1">
      <alignment horizontal="right"/>
    </xf>
    <xf numFmtId="0" fontId="6" fillId="94" borderId="110" xfId="4539" applyFill="1" applyBorder="1" applyAlignment="1">
      <alignment horizontal="right"/>
    </xf>
    <xf numFmtId="237" fontId="6" fillId="94" borderId="110" xfId="8" quotePrefix="1" applyNumberFormat="1" applyFont="1" applyFill="1" applyBorder="1" applyAlignment="1">
      <alignment horizontal="right"/>
    </xf>
    <xf numFmtId="0" fontId="101" fillId="94" borderId="110" xfId="3146" applyFill="1" applyBorder="1" applyAlignment="1">
      <alignment horizontal="right"/>
    </xf>
    <xf numFmtId="175" fontId="6" fillId="94" borderId="110" xfId="1798" quotePrefix="1" applyNumberFormat="1" applyFill="1" applyBorder="1" applyAlignment="1">
      <alignment horizontal="right"/>
    </xf>
    <xf numFmtId="221" fontId="6" fillId="94" borderId="110" xfId="1798" quotePrefix="1" applyNumberFormat="1" applyFill="1" applyBorder="1" applyAlignment="1">
      <alignment horizontal="right"/>
    </xf>
    <xf numFmtId="43" fontId="6" fillId="94" borderId="110" xfId="1" quotePrefix="1" applyFont="1" applyFill="1" applyBorder="1" applyAlignment="1">
      <alignment horizontal="right"/>
    </xf>
    <xf numFmtId="181" fontId="6" fillId="94" borderId="110" xfId="1" quotePrefix="1" applyNumberFormat="1" applyFont="1" applyFill="1" applyBorder="1" applyAlignment="1">
      <alignment horizontal="right"/>
    </xf>
    <xf numFmtId="0" fontId="0" fillId="94" borderId="0" xfId="0" applyFill="1"/>
    <xf numFmtId="178" fontId="6" fillId="98" borderId="110" xfId="1440" quotePrefix="1" applyNumberFormat="1" applyFill="1" applyBorder="1" applyAlignment="1">
      <alignment horizontal="right"/>
    </xf>
    <xf numFmtId="178" fontId="0" fillId="98" borderId="110" xfId="1440" quotePrefix="1" applyNumberFormat="1" applyFont="1" applyFill="1" applyBorder="1" applyAlignment="1">
      <alignment horizontal="left"/>
    </xf>
    <xf numFmtId="178" fontId="0" fillId="98" borderId="110" xfId="1440" quotePrefix="1" applyNumberFormat="1" applyFont="1" applyFill="1" applyBorder="1" applyAlignment="1">
      <alignment horizontal="right"/>
    </xf>
    <xf numFmtId="0" fontId="6" fillId="98" borderId="110" xfId="3146" quotePrefix="1" applyFont="1" applyFill="1" applyBorder="1" applyAlignment="1">
      <alignment horizontal="right"/>
    </xf>
    <xf numFmtId="257" fontId="0" fillId="98" borderId="0" xfId="3126" applyNumberFormat="1" applyFont="1" applyFill="1" applyAlignment="1">
      <alignment horizontal="right"/>
    </xf>
    <xf numFmtId="1" fontId="6" fillId="98" borderId="110" xfId="3146" quotePrefix="1" applyNumberFormat="1" applyFont="1" applyFill="1" applyBorder="1" applyAlignment="1">
      <alignment horizontal="right"/>
    </xf>
    <xf numFmtId="0" fontId="6" fillId="98" borderId="110" xfId="3146" applyFont="1" applyFill="1" applyBorder="1" applyAlignment="1">
      <alignment horizontal="right"/>
    </xf>
    <xf numFmtId="170" fontId="6" fillId="98" borderId="110" xfId="1440" quotePrefix="1" applyFill="1" applyBorder="1" applyAlignment="1">
      <alignment horizontal="right"/>
    </xf>
    <xf numFmtId="3" fontId="6" fillId="98" borderId="110" xfId="8" quotePrefix="1" applyNumberFormat="1" applyFont="1" applyFill="1" applyBorder="1" applyAlignment="1">
      <alignment horizontal="right"/>
    </xf>
    <xf numFmtId="2" fontId="6" fillId="98" borderId="110" xfId="8" quotePrefix="1" applyNumberFormat="1" applyFont="1" applyFill="1" applyBorder="1" applyAlignment="1">
      <alignment horizontal="right"/>
    </xf>
    <xf numFmtId="9" fontId="6" fillId="98" borderId="110" xfId="8" quotePrefix="1" applyFont="1" applyFill="1" applyBorder="1" applyAlignment="1">
      <alignment horizontal="right"/>
    </xf>
    <xf numFmtId="0" fontId="6" fillId="98" borderId="110" xfId="4539" applyFill="1" applyBorder="1" applyAlignment="1">
      <alignment horizontal="right"/>
    </xf>
    <xf numFmtId="237" fontId="6" fillId="98" borderId="110" xfId="8" quotePrefix="1" applyNumberFormat="1" applyFont="1" applyFill="1" applyBorder="1" applyAlignment="1">
      <alignment horizontal="right"/>
    </xf>
    <xf numFmtId="0" fontId="101" fillId="98" borderId="110" xfId="3146" applyFill="1" applyBorder="1" applyAlignment="1">
      <alignment horizontal="right"/>
    </xf>
    <xf numFmtId="175" fontId="6" fillId="98" borderId="110" xfId="1798" quotePrefix="1" applyNumberFormat="1" applyFill="1" applyBorder="1" applyAlignment="1">
      <alignment horizontal="right"/>
    </xf>
    <xf numFmtId="221" fontId="6" fillId="98" borderId="110" xfId="1798" quotePrefix="1" applyNumberFormat="1" applyFill="1" applyBorder="1" applyAlignment="1">
      <alignment horizontal="right"/>
    </xf>
    <xf numFmtId="43" fontId="6" fillId="98" borderId="110" xfId="1" quotePrefix="1" applyFont="1" applyFill="1" applyBorder="1" applyAlignment="1">
      <alignment horizontal="right"/>
    </xf>
    <xf numFmtId="181" fontId="6" fillId="98" borderId="110" xfId="1" quotePrefix="1" applyNumberFormat="1" applyFont="1" applyFill="1" applyBorder="1" applyAlignment="1">
      <alignment horizontal="right"/>
    </xf>
    <xf numFmtId="0" fontId="0" fillId="98" borderId="0" xfId="0" applyFill="1" applyAlignment="1">
      <alignment horizontal="right"/>
    </xf>
    <xf numFmtId="0" fontId="0" fillId="98" borderId="0" xfId="0" applyFill="1"/>
    <xf numFmtId="178" fontId="6" fillId="96" borderId="110" xfId="1440" quotePrefix="1" applyNumberFormat="1" applyFill="1" applyBorder="1" applyAlignment="1">
      <alignment horizontal="right"/>
    </xf>
    <xf numFmtId="178" fontId="0" fillId="96" borderId="110" xfId="1440" quotePrefix="1" applyNumberFormat="1" applyFont="1" applyFill="1" applyBorder="1" applyAlignment="1">
      <alignment horizontal="left"/>
    </xf>
    <xf numFmtId="178" fontId="0" fillId="96" borderId="110" xfId="1440" quotePrefix="1" applyNumberFormat="1" applyFont="1" applyFill="1" applyBorder="1" applyAlignment="1">
      <alignment horizontal="right"/>
    </xf>
    <xf numFmtId="0" fontId="6" fillId="96" borderId="110" xfId="3146" quotePrefix="1" applyFont="1" applyFill="1" applyBorder="1" applyAlignment="1">
      <alignment horizontal="right"/>
    </xf>
    <xf numFmtId="257" fontId="0" fillId="96" borderId="0" xfId="3126" applyNumberFormat="1" applyFont="1" applyFill="1" applyAlignment="1">
      <alignment horizontal="right"/>
    </xf>
    <xf numFmtId="1" fontId="6" fillId="96" borderId="110" xfId="3146" quotePrefix="1" applyNumberFormat="1" applyFont="1" applyFill="1" applyBorder="1" applyAlignment="1">
      <alignment horizontal="right"/>
    </xf>
    <xf numFmtId="0" fontId="6" fillId="96" borderId="110" xfId="3146" applyFont="1" applyFill="1" applyBorder="1" applyAlignment="1">
      <alignment horizontal="right"/>
    </xf>
    <xf numFmtId="170" fontId="6" fillId="96" borderId="110" xfId="1440" quotePrefix="1" applyFill="1" applyBorder="1" applyAlignment="1">
      <alignment horizontal="right"/>
    </xf>
    <xf numFmtId="3" fontId="6" fillId="96" borderId="110" xfId="8" quotePrefix="1" applyNumberFormat="1" applyFont="1" applyFill="1" applyBorder="1" applyAlignment="1">
      <alignment horizontal="right"/>
    </xf>
    <xf numFmtId="2" fontId="6" fillId="96" borderId="110" xfId="8" quotePrefix="1" applyNumberFormat="1" applyFont="1" applyFill="1" applyBorder="1" applyAlignment="1">
      <alignment horizontal="right"/>
    </xf>
    <xf numFmtId="9" fontId="6" fillId="96" borderId="110" xfId="8" quotePrefix="1" applyFont="1" applyFill="1" applyBorder="1" applyAlignment="1">
      <alignment horizontal="right"/>
    </xf>
    <xf numFmtId="0" fontId="6" fillId="96" borderId="110" xfId="4539" applyFill="1" applyBorder="1" applyAlignment="1">
      <alignment horizontal="right"/>
    </xf>
    <xf numFmtId="237" fontId="6" fillId="96" borderId="110" xfId="8" quotePrefix="1" applyNumberFormat="1" applyFont="1" applyFill="1" applyBorder="1" applyAlignment="1">
      <alignment horizontal="right"/>
    </xf>
    <xf numFmtId="0" fontId="101" fillId="96" borderId="110" xfId="3146" applyFill="1" applyBorder="1" applyAlignment="1">
      <alignment horizontal="right"/>
    </xf>
    <xf numFmtId="175" fontId="6" fillId="96" borderId="110" xfId="1798" quotePrefix="1" applyNumberFormat="1" applyFill="1" applyBorder="1" applyAlignment="1">
      <alignment horizontal="right"/>
    </xf>
    <xf numFmtId="221" fontId="6" fillId="96" borderId="110" xfId="1798" quotePrefix="1" applyNumberFormat="1" applyFill="1" applyBorder="1" applyAlignment="1">
      <alignment horizontal="right"/>
    </xf>
    <xf numFmtId="43" fontId="6" fillId="96" borderId="110" xfId="1" quotePrefix="1" applyFont="1" applyFill="1" applyBorder="1" applyAlignment="1">
      <alignment horizontal="right"/>
    </xf>
    <xf numFmtId="181" fontId="6" fillId="96" borderId="110" xfId="1" quotePrefix="1" applyNumberFormat="1" applyFont="1" applyFill="1" applyBorder="1" applyAlignment="1">
      <alignment horizontal="right"/>
    </xf>
    <xf numFmtId="0" fontId="0" fillId="96" borderId="0" xfId="0" applyFill="1" applyAlignment="1">
      <alignment horizontal="right"/>
    </xf>
    <xf numFmtId="0" fontId="0" fillId="96" borderId="0" xfId="0" applyFill="1"/>
    <xf numFmtId="178" fontId="0" fillId="0" borderId="0" xfId="1440" applyNumberFormat="1" applyFont="1"/>
    <xf numFmtId="178" fontId="0" fillId="97" borderId="0" xfId="1440" applyNumberFormat="1" applyFont="1" applyFill="1"/>
    <xf numFmtId="9" fontId="0" fillId="97" borderId="0" xfId="72" applyFont="1" applyFill="1"/>
    <xf numFmtId="178" fontId="0" fillId="94" borderId="0" xfId="1440" applyNumberFormat="1" applyFont="1" applyFill="1"/>
    <xf numFmtId="9" fontId="0" fillId="94" borderId="0" xfId="72" applyFont="1" applyFill="1"/>
    <xf numFmtId="178" fontId="0" fillId="98" borderId="0" xfId="1440" quotePrefix="1" applyNumberFormat="1" applyFont="1" applyFill="1" applyAlignment="1">
      <alignment horizontal="left"/>
    </xf>
    <xf numFmtId="9" fontId="0" fillId="98" borderId="0" xfId="72" applyFont="1" applyFill="1"/>
    <xf numFmtId="178" fontId="0" fillId="96" borderId="0" xfId="1440" quotePrefix="1" applyNumberFormat="1" applyFont="1" applyFill="1" applyAlignment="1">
      <alignment horizontal="left"/>
    </xf>
    <xf numFmtId="9" fontId="0" fillId="96" borderId="0" xfId="72" applyFont="1" applyFill="1"/>
    <xf numFmtId="178" fontId="3" fillId="0" borderId="0" xfId="1440" applyNumberFormat="1" applyFont="1"/>
    <xf numFmtId="49" fontId="3" fillId="2" borderId="0" xfId="0" applyNumberFormat="1" applyFont="1" applyFill="1"/>
    <xf numFmtId="0" fontId="247" fillId="99" borderId="137" xfId="0" applyFont="1" applyFill="1" applyBorder="1" applyAlignment="1">
      <alignment vertical="top" wrapText="1"/>
    </xf>
    <xf numFmtId="0" fontId="238" fillId="0" borderId="0" xfId="0" applyFont="1" applyAlignment="1">
      <alignment vertical="top"/>
    </xf>
    <xf numFmtId="9" fontId="247" fillId="0" borderId="0" xfId="0" applyNumberFormat="1" applyFont="1" applyAlignment="1">
      <alignment vertical="top"/>
    </xf>
    <xf numFmtId="0" fontId="247" fillId="0" borderId="0" xfId="0" applyFont="1" applyAlignment="1">
      <alignment vertical="top"/>
    </xf>
    <xf numFmtId="0" fontId="238" fillId="0" borderId="0" xfId="0" applyFont="1" applyAlignment="1">
      <alignment horizontal="left" vertical="top"/>
    </xf>
    <xf numFmtId="0" fontId="238" fillId="0" borderId="0" xfId="0" applyFont="1" applyAlignment="1">
      <alignment horizontal="center" vertical="top"/>
    </xf>
    <xf numFmtId="0" fontId="248" fillId="0" borderId="0" xfId="0" applyFont="1" applyAlignment="1">
      <alignment horizontal="left" vertical="top"/>
    </xf>
    <xf numFmtId="0" fontId="249" fillId="0" borderId="0" xfId="0" applyFont="1" applyAlignment="1">
      <alignment vertical="top"/>
    </xf>
    <xf numFmtId="0" fontId="249" fillId="0" borderId="0" xfId="0" applyFont="1" applyAlignment="1">
      <alignment horizontal="left" vertical="top"/>
    </xf>
    <xf numFmtId="0" fontId="248" fillId="0" borderId="0" xfId="0" applyFont="1" applyAlignment="1">
      <alignment vertical="top"/>
    </xf>
    <xf numFmtId="0" fontId="248" fillId="0" borderId="5" xfId="0" applyFont="1" applyBorder="1" applyAlignment="1">
      <alignment vertical="top"/>
    </xf>
    <xf numFmtId="237" fontId="250" fillId="0" borderId="0" xfId="0" applyNumberFormat="1" applyFont="1" applyAlignment="1">
      <alignment horizontal="left" vertical="top"/>
    </xf>
    <xf numFmtId="0" fontId="250" fillId="0" borderId="0" xfId="0" applyFont="1" applyAlignment="1">
      <alignment vertical="top"/>
    </xf>
    <xf numFmtId="46" fontId="3" fillId="2" borderId="0" xfId="0" quotePrefix="1" applyNumberFormat="1" applyFont="1" applyFill="1"/>
    <xf numFmtId="0" fontId="238" fillId="100" borderId="3" xfId="0" applyFont="1" applyFill="1" applyBorder="1" applyAlignment="1">
      <alignment vertical="top"/>
    </xf>
    <xf numFmtId="0" fontId="238" fillId="101" borderId="35" xfId="0" applyFont="1" applyFill="1" applyBorder="1" applyAlignment="1">
      <alignment vertical="top"/>
    </xf>
    <xf numFmtId="0" fontId="238" fillId="100" borderId="35" xfId="0" applyFont="1" applyFill="1" applyBorder="1" applyAlignment="1">
      <alignment vertical="top"/>
    </xf>
    <xf numFmtId="0" fontId="238" fillId="100" borderId="45" xfId="0" applyFont="1" applyFill="1" applyBorder="1" applyAlignment="1">
      <alignment vertical="top"/>
    </xf>
    <xf numFmtId="0" fontId="238" fillId="101" borderId="3" xfId="0" applyFont="1" applyFill="1" applyBorder="1" applyAlignment="1">
      <alignment vertical="top"/>
    </xf>
    <xf numFmtId="0" fontId="238" fillId="101" borderId="147" xfId="0" applyFont="1" applyFill="1" applyBorder="1" applyAlignment="1">
      <alignment vertical="top"/>
    </xf>
    <xf numFmtId="0" fontId="238" fillId="2" borderId="3" xfId="0" applyFont="1" applyFill="1" applyBorder="1" applyAlignment="1">
      <alignment vertical="top"/>
    </xf>
    <xf numFmtId="0" fontId="238" fillId="102" borderId="35" xfId="0" applyFont="1" applyFill="1" applyBorder="1" applyAlignment="1">
      <alignment vertical="top"/>
    </xf>
    <xf numFmtId="0" fontId="238" fillId="2" borderId="35" xfId="0" applyFont="1" applyFill="1" applyBorder="1" applyAlignment="1">
      <alignment vertical="top"/>
    </xf>
    <xf numFmtId="0" fontId="238" fillId="2" borderId="45" xfId="0" applyFont="1" applyFill="1" applyBorder="1" applyAlignment="1">
      <alignment vertical="top"/>
    </xf>
    <xf numFmtId="0" fontId="238" fillId="102" borderId="3" xfId="0" applyFont="1" applyFill="1" applyBorder="1" applyAlignment="1">
      <alignment vertical="top"/>
    </xf>
    <xf numFmtId="0" fontId="238" fillId="101" borderId="116" xfId="0" applyFont="1" applyFill="1" applyBorder="1" applyAlignment="1">
      <alignment vertical="top"/>
    </xf>
    <xf numFmtId="9" fontId="238" fillId="101" borderId="147" xfId="0" applyNumberFormat="1" applyFont="1" applyFill="1" applyBorder="1" applyAlignment="1">
      <alignment vertical="top"/>
    </xf>
    <xf numFmtId="9" fontId="238" fillId="101" borderId="148" xfId="0" applyNumberFormat="1" applyFont="1" applyFill="1" applyBorder="1" applyAlignment="1">
      <alignment vertical="top"/>
    </xf>
    <xf numFmtId="0" fontId="238" fillId="2" borderId="147" xfId="0" applyFont="1" applyFill="1" applyBorder="1" applyAlignment="1">
      <alignment vertical="top"/>
    </xf>
    <xf numFmtId="4" fontId="251" fillId="2" borderId="35" xfId="0" applyNumberFormat="1" applyFont="1" applyFill="1" applyBorder="1" applyAlignment="1">
      <alignment vertical="top"/>
    </xf>
    <xf numFmtId="0" fontId="238" fillId="102" borderId="147" xfId="0" applyFont="1" applyFill="1" applyBorder="1" applyAlignment="1">
      <alignment vertical="top"/>
    </xf>
    <xf numFmtId="4" fontId="251" fillId="100" borderId="35" xfId="0" applyNumberFormat="1" applyFont="1" applyFill="1" applyBorder="1" applyAlignment="1">
      <alignment vertical="top"/>
    </xf>
    <xf numFmtId="4" fontId="251" fillId="2" borderId="116" xfId="0" applyNumberFormat="1" applyFont="1" applyFill="1" applyBorder="1" applyAlignment="1">
      <alignment vertical="top"/>
    </xf>
    <xf numFmtId="0" fontId="238" fillId="102" borderId="116" xfId="0" applyFont="1" applyFill="1" applyBorder="1" applyAlignment="1">
      <alignment vertical="top"/>
    </xf>
    <xf numFmtId="4" fontId="238" fillId="101" borderId="148" xfId="0" applyNumberFormat="1" applyFont="1" applyFill="1" applyBorder="1" applyAlignment="1">
      <alignment vertical="top"/>
    </xf>
    <xf numFmtId="9" fontId="238" fillId="101" borderId="148" xfId="72" applyFont="1" applyFill="1" applyBorder="1" applyAlignment="1">
      <alignment vertical="top"/>
    </xf>
    <xf numFmtId="0" fontId="238" fillId="101" borderId="148" xfId="0" applyFont="1" applyFill="1" applyBorder="1" applyAlignment="1">
      <alignment vertical="top"/>
    </xf>
    <xf numFmtId="0" fontId="238" fillId="102" borderId="108" xfId="0" applyFont="1" applyFill="1" applyBorder="1" applyAlignment="1">
      <alignment vertical="top"/>
    </xf>
    <xf numFmtId="4" fontId="251" fillId="2" borderId="0" xfId="0" applyNumberFormat="1" applyFont="1" applyFill="1" applyAlignment="1">
      <alignment vertical="top"/>
    </xf>
    <xf numFmtId="4" fontId="251" fillId="100" borderId="53" xfId="0" applyNumberFormat="1" applyFont="1" applyFill="1" applyBorder="1" applyAlignment="1">
      <alignment vertical="top"/>
    </xf>
    <xf numFmtId="4" fontId="251" fillId="2" borderId="36" xfId="0" applyNumberFormat="1" applyFont="1" applyFill="1" applyBorder="1" applyAlignment="1">
      <alignment vertical="top"/>
    </xf>
    <xf numFmtId="4" fontId="251" fillId="2" borderId="41" xfId="0" applyNumberFormat="1" applyFont="1" applyFill="1" applyBorder="1" applyAlignment="1">
      <alignment vertical="top"/>
    </xf>
    <xf numFmtId="4" fontId="251" fillId="100" borderId="41" xfId="0" applyNumberFormat="1" applyFont="1" applyFill="1" applyBorder="1" applyAlignment="1">
      <alignment vertical="top"/>
    </xf>
    <xf numFmtId="4" fontId="251" fillId="2" borderId="3" xfId="0" applyNumberFormat="1" applyFont="1" applyFill="1" applyBorder="1" applyAlignment="1">
      <alignment vertical="top"/>
    </xf>
    <xf numFmtId="4" fontId="251" fillId="100" borderId="3" xfId="0" applyNumberFormat="1" applyFont="1" applyFill="1" applyBorder="1" applyAlignment="1">
      <alignment vertical="top"/>
    </xf>
    <xf numFmtId="4" fontId="238" fillId="102" borderId="148" xfId="0" applyNumberFormat="1" applyFont="1" applyFill="1" applyBorder="1" applyAlignment="1">
      <alignment vertical="top"/>
    </xf>
    <xf numFmtId="0" fontId="248" fillId="2" borderId="3" xfId="0" applyFont="1" applyFill="1" applyBorder="1" applyAlignment="1">
      <alignment vertical="top"/>
    </xf>
    <xf numFmtId="0" fontId="248" fillId="102" borderId="35" xfId="0" applyFont="1" applyFill="1" applyBorder="1" applyAlignment="1">
      <alignment vertical="top"/>
    </xf>
    <xf numFmtId="0" fontId="248" fillId="2" borderId="35" xfId="0" applyFont="1" applyFill="1" applyBorder="1" applyAlignment="1">
      <alignment vertical="top"/>
    </xf>
    <xf numFmtId="0" fontId="248" fillId="2" borderId="45" xfId="0" applyFont="1" applyFill="1" applyBorder="1" applyAlignment="1">
      <alignment vertical="top"/>
    </xf>
    <xf numFmtId="0" fontId="248" fillId="102" borderId="3" xfId="0" applyFont="1" applyFill="1" applyBorder="1" applyAlignment="1">
      <alignment vertical="top"/>
    </xf>
    <xf numFmtId="0" fontId="248" fillId="101" borderId="35" xfId="0" applyFont="1" applyFill="1" applyBorder="1" applyAlignment="1">
      <alignment vertical="top"/>
    </xf>
    <xf numFmtId="0" fontId="248" fillId="100" borderId="3" xfId="0" applyFont="1" applyFill="1" applyBorder="1" applyAlignment="1">
      <alignment vertical="top"/>
    </xf>
    <xf numFmtId="0" fontId="248" fillId="100" borderId="35" xfId="0" applyFont="1" applyFill="1" applyBorder="1" applyAlignment="1">
      <alignment vertical="top"/>
    </xf>
    <xf numFmtId="0" fontId="248" fillId="100" borderId="45" xfId="0" applyFont="1" applyFill="1" applyBorder="1" applyAlignment="1">
      <alignment vertical="top"/>
    </xf>
    <xf numFmtId="0" fontId="248" fillId="101" borderId="3" xfId="0" applyFont="1" applyFill="1" applyBorder="1" applyAlignment="1">
      <alignment vertical="top"/>
    </xf>
    <xf numFmtId="0" fontId="248" fillId="2" borderId="136" xfId="0" applyFont="1" applyFill="1" applyBorder="1" applyAlignment="1">
      <alignment vertical="top"/>
    </xf>
    <xf numFmtId="0" fontId="248" fillId="102" borderId="116" xfId="0" applyFont="1" applyFill="1" applyBorder="1" applyAlignment="1">
      <alignment vertical="top"/>
    </xf>
    <xf numFmtId="0" fontId="248" fillId="2" borderId="116" xfId="0" applyFont="1" applyFill="1" applyBorder="1" applyAlignment="1">
      <alignment vertical="top"/>
    </xf>
    <xf numFmtId="0" fontId="248" fillId="2" borderId="117" xfId="0" applyFont="1" applyFill="1" applyBorder="1" applyAlignment="1">
      <alignment vertical="top"/>
    </xf>
    <xf numFmtId="0" fontId="248" fillId="102" borderId="136" xfId="0" applyFont="1" applyFill="1" applyBorder="1" applyAlignment="1">
      <alignment vertical="top"/>
    </xf>
    <xf numFmtId="0" fontId="248" fillId="100" borderId="136" xfId="0" applyFont="1" applyFill="1" applyBorder="1" applyAlignment="1">
      <alignment vertical="top"/>
    </xf>
    <xf numFmtId="0" fontId="248" fillId="101" borderId="116" xfId="0" applyFont="1" applyFill="1" applyBorder="1" applyAlignment="1">
      <alignment vertical="top"/>
    </xf>
    <xf numFmtId="0" fontId="248" fillId="100" borderId="116" xfId="0" applyFont="1" applyFill="1" applyBorder="1" applyAlignment="1">
      <alignment vertical="top"/>
    </xf>
    <xf numFmtId="0" fontId="248" fillId="100" borderId="117" xfId="0" applyFont="1" applyFill="1" applyBorder="1" applyAlignment="1">
      <alignment vertical="top"/>
    </xf>
    <xf numFmtId="0" fontId="248" fillId="101" borderId="136" xfId="0" applyFont="1" applyFill="1" applyBorder="1" applyAlignment="1">
      <alignment vertical="top"/>
    </xf>
    <xf numFmtId="0" fontId="3" fillId="0" borderId="0" xfId="0" applyFont="1" applyAlignment="1">
      <alignment horizontal="left" vertical="center" wrapText="1"/>
    </xf>
    <xf numFmtId="0" fontId="0" fillId="0" borderId="0" xfId="0" applyAlignment="1">
      <alignment horizontal="left"/>
    </xf>
    <xf numFmtId="43" fontId="0" fillId="0" borderId="0" xfId="71" applyFont="1" applyFill="1" applyAlignment="1">
      <alignment horizontal="left"/>
    </xf>
    <xf numFmtId="2" fontId="0" fillId="0" borderId="0" xfId="0" applyNumberFormat="1" applyAlignment="1">
      <alignment horizontal="left"/>
    </xf>
    <xf numFmtId="43" fontId="0" fillId="0" borderId="5" xfId="71" applyFont="1" applyFill="1" applyBorder="1" applyAlignment="1">
      <alignment horizontal="left"/>
    </xf>
    <xf numFmtId="2" fontId="0" fillId="0" borderId="5" xfId="0" applyNumberFormat="1" applyBorder="1" applyAlignment="1">
      <alignment horizontal="left"/>
    </xf>
    <xf numFmtId="0" fontId="0" fillId="0" borderId="0" xfId="0" applyFill="1"/>
    <xf numFmtId="0" fontId="0" fillId="0" borderId="0" xfId="0" applyFill="1" applyBorder="1"/>
    <xf numFmtId="169" fontId="13" fillId="2" borderId="0" xfId="70" applyFont="1" applyFill="1"/>
    <xf numFmtId="169" fontId="217" fillId="2" borderId="0" xfId="70" applyFont="1" applyFill="1"/>
    <xf numFmtId="169" fontId="13" fillId="2" borderId="0" xfId="70" applyFont="1" applyFill="1" applyBorder="1"/>
    <xf numFmtId="169" fontId="0" fillId="2" borderId="0" xfId="70" applyFont="1" applyFill="1"/>
    <xf numFmtId="169" fontId="13" fillId="2" borderId="0" xfId="70" applyFont="1" applyFill="1" applyBorder="1" applyAlignment="1">
      <alignment horizontal="center"/>
    </xf>
    <xf numFmtId="169" fontId="217" fillId="2" borderId="0" xfId="70" applyFont="1" applyFill="1" applyBorder="1" applyAlignment="1">
      <alignment horizontal="center"/>
    </xf>
    <xf numFmtId="291" fontId="41" fillId="28" borderId="7" xfId="0" applyNumberFormat="1" applyFont="1" applyFill="1" applyBorder="1" applyAlignment="1" applyProtection="1">
      <alignment horizontal="center"/>
      <protection locked="0"/>
    </xf>
    <xf numFmtId="291" fontId="41" fillId="28" borderId="48" xfId="0" applyNumberFormat="1" applyFont="1" applyFill="1" applyBorder="1" applyAlignment="1" applyProtection="1">
      <alignment horizontal="center"/>
      <protection locked="0"/>
    </xf>
    <xf numFmtId="0" fontId="0" fillId="0" borderId="0" xfId="0" applyFont="1" applyFill="1" applyBorder="1" applyAlignment="1">
      <alignment vertical="top"/>
    </xf>
    <xf numFmtId="8" fontId="13" fillId="2" borderId="0" xfId="70" applyNumberFormat="1" applyFont="1" applyFill="1"/>
    <xf numFmtId="0" fontId="252" fillId="0" borderId="0" xfId="0" applyFont="1" applyAlignment="1">
      <alignment horizontal="left" wrapText="1"/>
    </xf>
    <xf numFmtId="0" fontId="0" fillId="0" borderId="0" xfId="0" applyAlignment="1">
      <alignment wrapText="1"/>
    </xf>
    <xf numFmtId="178" fontId="252" fillId="0" borderId="0" xfId="1440" applyNumberFormat="1" applyFont="1" applyFill="1" applyAlignment="1">
      <alignment horizontal="left" wrapText="1"/>
    </xf>
    <xf numFmtId="170" fontId="252" fillId="0" borderId="0" xfId="1440" applyFont="1" applyFill="1" applyAlignment="1">
      <alignment horizontal="left" wrapText="1"/>
    </xf>
    <xf numFmtId="0" fontId="139" fillId="0" borderId="0" xfId="0" applyFont="1" applyAlignment="1">
      <alignment horizontal="left"/>
    </xf>
    <xf numFmtId="170" fontId="0" fillId="0" borderId="0" xfId="0" applyNumberFormat="1" applyAlignment="1">
      <alignment horizontal="left"/>
    </xf>
    <xf numFmtId="170" fontId="0" fillId="0" borderId="0" xfId="1440" applyFont="1" applyFill="1" applyAlignment="1">
      <alignment horizontal="left"/>
    </xf>
    <xf numFmtId="170" fontId="0" fillId="0" borderId="0" xfId="0" applyNumberFormat="1"/>
    <xf numFmtId="3" fontId="0" fillId="0" borderId="0" xfId="0" applyNumberFormat="1" applyAlignment="1">
      <alignment horizontal="left"/>
    </xf>
    <xf numFmtId="0" fontId="3" fillId="0" borderId="0" xfId="0" applyFont="1"/>
    <xf numFmtId="0" fontId="0" fillId="0" borderId="0" xfId="0" applyAlignment="1">
      <alignment horizontal="left" indent="1"/>
    </xf>
    <xf numFmtId="9" fontId="0" fillId="0" borderId="0" xfId="72" applyFont="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2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66FFFF"/>
      <color rgb="FFFFFF66"/>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9123" y="0"/>
          <a:ext cx="11583557"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26572" y="131750"/>
          <a:ext cx="19338924" cy="194844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0573962" cy="1987135"/>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2529" y="152400"/>
          <a:ext cx="29583138" cy="177739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3437" y="272805"/>
          <a:ext cx="16775364" cy="2151129"/>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2464" y="76200"/>
          <a:ext cx="19441415"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2434" y="45645"/>
          <a:ext cx="20956511" cy="233082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963386</xdr:colOff>
          <xdr:row>53</xdr:row>
          <xdr:rowOff>27214</xdr:rowOff>
        </xdr:from>
        <xdr:to>
          <xdr:col>2</xdr:col>
          <xdr:colOff>1382486</xdr:colOff>
          <xdr:row>54</xdr:row>
          <xdr:rowOff>163286</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56</xdr:row>
          <xdr:rowOff>27214</xdr:rowOff>
        </xdr:from>
        <xdr:to>
          <xdr:col>2</xdr:col>
          <xdr:colOff>1382486</xdr:colOff>
          <xdr:row>57</xdr:row>
          <xdr:rowOff>163286</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59</xdr:row>
          <xdr:rowOff>27214</xdr:rowOff>
        </xdr:from>
        <xdr:to>
          <xdr:col>2</xdr:col>
          <xdr:colOff>1382486</xdr:colOff>
          <xdr:row>60</xdr:row>
          <xdr:rowOff>163286</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62</xdr:row>
          <xdr:rowOff>27214</xdr:rowOff>
        </xdr:from>
        <xdr:to>
          <xdr:col>2</xdr:col>
          <xdr:colOff>1382486</xdr:colOff>
          <xdr:row>63</xdr:row>
          <xdr:rowOff>163286</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65</xdr:row>
          <xdr:rowOff>27214</xdr:rowOff>
        </xdr:from>
        <xdr:to>
          <xdr:col>2</xdr:col>
          <xdr:colOff>1382486</xdr:colOff>
          <xdr:row>66</xdr:row>
          <xdr:rowOff>163286</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963386</xdr:colOff>
          <xdr:row>68</xdr:row>
          <xdr:rowOff>38100</xdr:rowOff>
        </xdr:from>
        <xdr:to>
          <xdr:col>2</xdr:col>
          <xdr:colOff>1382486</xdr:colOff>
          <xdr:row>69</xdr:row>
          <xdr:rowOff>179614</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71</xdr:row>
          <xdr:rowOff>38100</xdr:rowOff>
        </xdr:from>
        <xdr:to>
          <xdr:col>2</xdr:col>
          <xdr:colOff>1382486</xdr:colOff>
          <xdr:row>72</xdr:row>
          <xdr:rowOff>179614</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174171</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6764" y="38100"/>
          <a:ext cx="16864013" cy="205706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4311" y="0"/>
          <a:ext cx="20456385" cy="2186063"/>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12845" y="284162"/>
          <a:ext cx="16302639" cy="156516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editAs="oneCell">
    <xdr:from>
      <xdr:col>0</xdr:col>
      <xdr:colOff>0</xdr:colOff>
      <xdr:row>709</xdr:row>
      <xdr:rowOff>180975</xdr:rowOff>
    </xdr:from>
    <xdr:to>
      <xdr:col>3</xdr:col>
      <xdr:colOff>1248708</xdr:colOff>
      <xdr:row>717</xdr:row>
      <xdr:rowOff>38293</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3"/>
        <a:stretch>
          <a:fillRect/>
        </a:stretch>
      </xdr:blipFill>
      <xdr:spPr>
        <a:xfrm>
          <a:off x="0" y="5895975"/>
          <a:ext cx="6687483" cy="13813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4061" y="218009"/>
          <a:ext cx="18487868" cy="2250741"/>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4.6"/>
  <cols>
    <col min="1" max="1" width="9" style="9"/>
    <col min="2" max="2" width="32" style="27" customWidth="1"/>
    <col min="3" max="3" width="114.3046875" style="9" customWidth="1"/>
    <col min="4" max="4" width="8" style="9" customWidth="1"/>
    <col min="5" max="16384" width="9" style="9"/>
  </cols>
  <sheetData>
    <row r="1" spans="1:3" ht="174" customHeight="1"/>
    <row r="3" spans="1:3" ht="19.75">
      <c r="B3" s="983" t="s">
        <v>174</v>
      </c>
      <c r="C3" s="983"/>
    </row>
    <row r="4" spans="1:3" ht="11.25" customHeight="1"/>
    <row r="5" spans="1:3" s="30" customFormat="1" ht="25.5" customHeight="1">
      <c r="B5" s="60" t="s">
        <v>419</v>
      </c>
      <c r="C5" s="60" t="s">
        <v>173</v>
      </c>
    </row>
    <row r="6" spans="1:3" s="176" customFormat="1" ht="48" customHeight="1">
      <c r="A6" s="241"/>
      <c r="B6" s="618" t="s">
        <v>170</v>
      </c>
      <c r="C6" s="670" t="s">
        <v>595</v>
      </c>
    </row>
    <row r="7" spans="1:3" s="176" customFormat="1" ht="21" customHeight="1">
      <c r="A7" s="241"/>
      <c r="B7" s="612" t="s">
        <v>552</v>
      </c>
      <c r="C7" s="671" t="s">
        <v>608</v>
      </c>
    </row>
    <row r="8" spans="1:3" s="176" customFormat="1" ht="32.25" customHeight="1">
      <c r="B8" s="612" t="s">
        <v>367</v>
      </c>
      <c r="C8" s="672" t="s">
        <v>596</v>
      </c>
    </row>
    <row r="9" spans="1:3" s="176" customFormat="1" ht="27.75" customHeight="1">
      <c r="B9" s="612" t="s">
        <v>169</v>
      </c>
      <c r="C9" s="672" t="s">
        <v>597</v>
      </c>
    </row>
    <row r="10" spans="1:3" s="176" customFormat="1" ht="33" customHeight="1">
      <c r="B10" s="612" t="s">
        <v>593</v>
      </c>
      <c r="C10" s="671" t="s">
        <v>601</v>
      </c>
    </row>
    <row r="11" spans="1:3" s="176" customFormat="1" ht="26.25" customHeight="1">
      <c r="B11" s="627" t="s">
        <v>368</v>
      </c>
      <c r="C11" s="674" t="s">
        <v>598</v>
      </c>
    </row>
    <row r="12" spans="1:3" s="176" customFormat="1" ht="39.75" customHeight="1">
      <c r="B12" s="612" t="s">
        <v>369</v>
      </c>
      <c r="C12" s="672" t="s">
        <v>599</v>
      </c>
    </row>
    <row r="13" spans="1:3" s="176" customFormat="1" ht="18" customHeight="1">
      <c r="B13" s="612" t="s">
        <v>370</v>
      </c>
      <c r="C13" s="672" t="s">
        <v>600</v>
      </c>
    </row>
    <row r="14" spans="1:3" s="176" customFormat="1" ht="13.5" customHeight="1">
      <c r="B14" s="612"/>
      <c r="C14" s="673"/>
    </row>
    <row r="15" spans="1:3" s="176" customFormat="1" ht="18" customHeight="1">
      <c r="B15" s="612" t="s">
        <v>664</v>
      </c>
      <c r="C15" s="671" t="s">
        <v>662</v>
      </c>
    </row>
    <row r="16" spans="1:3" s="176" customFormat="1" ht="8.25" customHeight="1">
      <c r="B16" s="612"/>
      <c r="C16" s="673"/>
    </row>
    <row r="17" spans="2:3" s="176" customFormat="1" ht="33" customHeight="1">
      <c r="B17" s="675" t="s">
        <v>594</v>
      </c>
      <c r="C17" s="676" t="s">
        <v>663</v>
      </c>
    </row>
    <row r="18" spans="2:3" s="103" customFormat="1" ht="15.9">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E492" zoomScale="70" zoomScaleNormal="70" zoomScaleSheetLayoutView="80" zoomScalePageLayoutView="85" workbookViewId="0">
      <selection activeCell="T550" sqref="T550"/>
    </sheetView>
  </sheetViews>
  <sheetFormatPr defaultColWidth="9" defaultRowHeight="14.15" outlineLevelRow="1" outlineLevelCol="1"/>
  <cols>
    <col min="1" max="1" width="4.53515625" style="509" customWidth="1"/>
    <col min="2" max="2" width="43.53515625" style="254" customWidth="1"/>
    <col min="3" max="3" width="14" style="254" customWidth="1"/>
    <col min="4" max="4" width="18" style="253" customWidth="1"/>
    <col min="5" max="8" width="10.3828125" style="253" customWidth="1" outlineLevel="1"/>
    <col min="9" max="13" width="9" style="253" customWidth="1" outlineLevel="1"/>
    <col min="14" max="14" width="12.3828125" style="253" customWidth="1" outlineLevel="1"/>
    <col min="15" max="15" width="17.53515625" style="253" customWidth="1"/>
    <col min="16" max="24" width="9.3828125" style="253" customWidth="1" outlineLevel="1"/>
    <col min="25" max="25" width="14" style="255" customWidth="1"/>
    <col min="26" max="26" width="14.53515625" style="255" customWidth="1"/>
    <col min="27" max="27" width="17" style="255" customWidth="1"/>
    <col min="28" max="28" width="17.53515625" style="255" customWidth="1"/>
    <col min="29" max="35" width="14.53515625" style="255" customWidth="1"/>
    <col min="36" max="38" width="15" style="255" customWidth="1"/>
    <col min="39" max="39" width="14.3046875" style="256" customWidth="1"/>
    <col min="40" max="40" width="14.53515625" style="253" customWidth="1"/>
    <col min="41" max="41" width="15" style="253" customWidth="1"/>
    <col min="42" max="42" width="14" style="253" customWidth="1"/>
    <col min="43" max="43" width="9.53515625" style="253" customWidth="1"/>
    <col min="44" max="44" width="11" style="253" customWidth="1"/>
    <col min="45" max="45" width="12" style="253" customWidth="1"/>
    <col min="46" max="46" width="6.3828125" style="253" bestFit="1" customWidth="1"/>
    <col min="47" max="51" width="9" style="253"/>
    <col min="52" max="52" width="6.3828125" style="253" bestFit="1" customWidth="1"/>
    <col min="53" max="16384" width="9" style="253"/>
  </cols>
  <sheetData>
    <row r="1" spans="1:39" ht="164.25" customHeight="1"/>
    <row r="2" spans="1:39" ht="23.25" customHeight="1" thickBot="1"/>
    <row r="3" spans="1:39" ht="25.5" customHeight="1" thickBot="1">
      <c r="B3" s="1046"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1046"/>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1028" t="s">
        <v>551</v>
      </c>
      <c r="D5" s="102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1046" t="s">
        <v>504</v>
      </c>
      <c r="C7" s="1045" t="s">
        <v>627</v>
      </c>
      <c r="D7" s="1045"/>
      <c r="E7" s="1045"/>
      <c r="F7" s="1045"/>
      <c r="G7" s="1045"/>
      <c r="H7" s="1045"/>
      <c r="I7" s="1045"/>
      <c r="J7" s="1045"/>
      <c r="K7" s="1045"/>
      <c r="L7" s="1045"/>
      <c r="M7" s="1045"/>
      <c r="N7" s="1045"/>
      <c r="O7" s="1045"/>
      <c r="P7" s="1045"/>
      <c r="Q7" s="1045"/>
      <c r="R7" s="1045"/>
      <c r="S7" s="1045"/>
      <c r="T7" s="1045"/>
      <c r="U7" s="1045"/>
      <c r="V7" s="1045"/>
      <c r="W7" s="1045"/>
      <c r="X7" s="1045"/>
      <c r="Y7" s="606"/>
      <c r="Z7" s="606"/>
      <c r="AA7" s="606"/>
      <c r="AB7" s="606"/>
      <c r="AC7" s="606"/>
      <c r="AD7" s="606"/>
      <c r="AE7" s="270"/>
      <c r="AF7" s="270"/>
      <c r="AG7" s="270"/>
      <c r="AH7" s="270"/>
      <c r="AI7" s="270"/>
      <c r="AJ7" s="270"/>
      <c r="AK7" s="270"/>
      <c r="AL7" s="270"/>
    </row>
    <row r="8" spans="1:39" s="271" customFormat="1" ht="58.5" customHeight="1">
      <c r="A8" s="509"/>
      <c r="B8" s="1046"/>
      <c r="C8" s="1045" t="s">
        <v>565</v>
      </c>
      <c r="D8" s="1045"/>
      <c r="E8" s="1045"/>
      <c r="F8" s="1045"/>
      <c r="G8" s="1045"/>
      <c r="H8" s="1045"/>
      <c r="I8" s="1045"/>
      <c r="J8" s="1045"/>
      <c r="K8" s="1045"/>
      <c r="L8" s="1045"/>
      <c r="M8" s="1045"/>
      <c r="N8" s="1045"/>
      <c r="O8" s="1045"/>
      <c r="P8" s="1045"/>
      <c r="Q8" s="1045"/>
      <c r="R8" s="1045"/>
      <c r="S8" s="1045"/>
      <c r="T8" s="1045"/>
      <c r="U8" s="1045"/>
      <c r="V8" s="1045"/>
      <c r="W8" s="1045"/>
      <c r="X8" s="1045"/>
      <c r="Y8" s="606"/>
      <c r="Z8" s="606"/>
      <c r="AA8" s="606"/>
      <c r="AB8" s="606"/>
      <c r="AC8" s="606"/>
      <c r="AD8" s="606"/>
      <c r="AE8" s="272"/>
      <c r="AF8" s="255"/>
      <c r="AG8" s="255"/>
      <c r="AH8" s="255"/>
      <c r="AI8" s="255"/>
      <c r="AJ8" s="255"/>
      <c r="AK8" s="255"/>
      <c r="AL8" s="255"/>
      <c r="AM8" s="256"/>
    </row>
    <row r="9" spans="1:39" s="271" customFormat="1" ht="57.75" customHeight="1">
      <c r="A9" s="509"/>
      <c r="B9" s="273"/>
      <c r="C9" s="1045" t="s">
        <v>564</v>
      </c>
      <c r="D9" s="1045"/>
      <c r="E9" s="1045"/>
      <c r="F9" s="1045"/>
      <c r="G9" s="1045"/>
      <c r="H9" s="1045"/>
      <c r="I9" s="1045"/>
      <c r="J9" s="1045"/>
      <c r="K9" s="1045"/>
      <c r="L9" s="1045"/>
      <c r="M9" s="1045"/>
      <c r="N9" s="1045"/>
      <c r="O9" s="1045"/>
      <c r="P9" s="1045"/>
      <c r="Q9" s="1045"/>
      <c r="R9" s="1045"/>
      <c r="S9" s="1045"/>
      <c r="T9" s="1045"/>
      <c r="U9" s="1045"/>
      <c r="V9" s="1045"/>
      <c r="W9" s="1045"/>
      <c r="X9" s="1045"/>
      <c r="Y9" s="606"/>
      <c r="Z9" s="606"/>
      <c r="AA9" s="606"/>
      <c r="AB9" s="606"/>
      <c r="AC9" s="606"/>
      <c r="AD9" s="606"/>
      <c r="AE9" s="272"/>
      <c r="AF9" s="255"/>
      <c r="AG9" s="255"/>
      <c r="AH9" s="255"/>
      <c r="AI9" s="255"/>
      <c r="AJ9" s="255"/>
      <c r="AK9" s="255"/>
      <c r="AL9" s="255"/>
      <c r="AM9" s="256"/>
    </row>
    <row r="10" spans="1:39" ht="41.25" customHeight="1">
      <c r="B10" s="275"/>
      <c r="C10" s="1045" t="s">
        <v>630</v>
      </c>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606"/>
      <c r="Z10" s="606"/>
      <c r="AA10" s="606"/>
      <c r="AB10" s="606"/>
      <c r="AC10" s="606"/>
      <c r="AD10" s="606"/>
      <c r="AE10" s="272"/>
      <c r="AF10" s="276"/>
      <c r="AG10" s="276"/>
      <c r="AH10" s="276"/>
      <c r="AI10" s="276"/>
      <c r="AJ10" s="276"/>
      <c r="AK10" s="276"/>
      <c r="AL10" s="276"/>
    </row>
    <row r="11" spans="1:39" ht="53.25" customHeight="1">
      <c r="C11" s="1045" t="s">
        <v>615</v>
      </c>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1046"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1046"/>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4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1036" t="s">
        <v>211</v>
      </c>
      <c r="C19" s="1038" t="s">
        <v>33</v>
      </c>
      <c r="D19" s="284" t="s">
        <v>421</v>
      </c>
      <c r="E19" s="1040" t="s">
        <v>209</v>
      </c>
      <c r="F19" s="1041"/>
      <c r="G19" s="1041"/>
      <c r="H19" s="1041"/>
      <c r="I19" s="1041"/>
      <c r="J19" s="1041"/>
      <c r="K19" s="1041"/>
      <c r="L19" s="1041"/>
      <c r="M19" s="1042"/>
      <c r="N19" s="1043" t="s">
        <v>213</v>
      </c>
      <c r="O19" s="284" t="s">
        <v>422</v>
      </c>
      <c r="P19" s="1040" t="s">
        <v>212</v>
      </c>
      <c r="Q19" s="1041"/>
      <c r="R19" s="1041"/>
      <c r="S19" s="1041"/>
      <c r="T19" s="1041"/>
      <c r="U19" s="1041"/>
      <c r="V19" s="1041"/>
      <c r="W19" s="1041"/>
      <c r="X19" s="1042"/>
      <c r="Y19" s="1033" t="s">
        <v>243</v>
      </c>
      <c r="Z19" s="1034"/>
      <c r="AA19" s="1034"/>
      <c r="AB19" s="1034"/>
      <c r="AC19" s="1034"/>
      <c r="AD19" s="1034"/>
      <c r="AE19" s="1034"/>
      <c r="AF19" s="1034"/>
      <c r="AG19" s="1034"/>
      <c r="AH19" s="1034"/>
      <c r="AI19" s="1034"/>
      <c r="AJ19" s="1034"/>
      <c r="AK19" s="1034"/>
      <c r="AL19" s="1034"/>
      <c r="AM19" s="1035"/>
    </row>
    <row r="20" spans="1:39" s="283" customFormat="1" ht="59.25" customHeight="1">
      <c r="A20" s="509"/>
      <c r="B20" s="1037"/>
      <c r="C20" s="1039"/>
      <c r="D20" s="285">
        <v>2011</v>
      </c>
      <c r="E20" s="285">
        <v>2012</v>
      </c>
      <c r="F20" s="285">
        <v>2013</v>
      </c>
      <c r="G20" s="285">
        <v>2014</v>
      </c>
      <c r="H20" s="285">
        <v>2015</v>
      </c>
      <c r="I20" s="285">
        <v>2016</v>
      </c>
      <c r="J20" s="285">
        <v>2017</v>
      </c>
      <c r="K20" s="285">
        <v>2018</v>
      </c>
      <c r="L20" s="285">
        <v>2019</v>
      </c>
      <c r="M20" s="285">
        <v>2020</v>
      </c>
      <c r="N20" s="1044"/>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50 - 4,999 kW</v>
      </c>
      <c r="AB20" s="286" t="str">
        <f>'1.  LRAMVA Summary'!G52</f>
        <v>Sentinel Lighting</v>
      </c>
      <c r="AC20" s="286" t="str">
        <f>'1.  LRAMVA Summary'!H52</f>
        <v>Street Lighting</v>
      </c>
      <c r="AD20" s="286" t="str">
        <f>'1.  LRAMVA Summary'!I52</f>
        <v>Unmetered Scattered Load</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kWh</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56009.836868252954</v>
      </c>
      <c r="E22" s="295">
        <v>56009.836868252954</v>
      </c>
      <c r="F22" s="295">
        <v>56009.836868252954</v>
      </c>
      <c r="G22" s="295">
        <v>55807.664865689883</v>
      </c>
      <c r="H22" s="295">
        <v>43967.060873237082</v>
      </c>
      <c r="I22" s="295">
        <v>0</v>
      </c>
      <c r="J22" s="295">
        <v>0</v>
      </c>
      <c r="K22" s="295">
        <v>0</v>
      </c>
      <c r="L22" s="295">
        <v>0</v>
      </c>
      <c r="M22" s="295">
        <v>0</v>
      </c>
      <c r="N22" s="291"/>
      <c r="O22" s="295">
        <v>7.8389970622920382</v>
      </c>
      <c r="P22" s="295">
        <v>7.8389970622920382</v>
      </c>
      <c r="Q22" s="295">
        <v>7.8389970622920382</v>
      </c>
      <c r="R22" s="295">
        <v>7.612918221674529</v>
      </c>
      <c r="S22" s="295">
        <v>5.7807770000331962</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v>1</v>
      </c>
      <c r="Z23" s="411">
        <v>0</v>
      </c>
      <c r="AA23" s="411">
        <v>0</v>
      </c>
      <c r="AB23" s="411">
        <v>0</v>
      </c>
      <c r="AC23" s="411">
        <v>0</v>
      </c>
      <c r="AD23" s="411">
        <v>0</v>
      </c>
      <c r="AE23" s="411">
        <v>0</v>
      </c>
      <c r="AF23" s="411">
        <v>0</v>
      </c>
      <c r="AG23" s="411">
        <v>0</v>
      </c>
      <c r="AH23" s="411">
        <v>0</v>
      </c>
      <c r="AI23" s="411">
        <v>0</v>
      </c>
      <c r="AJ23" s="411">
        <v>0</v>
      </c>
      <c r="AK23" s="411">
        <v>0</v>
      </c>
      <c r="AL23" s="411">
        <v>0</v>
      </c>
      <c r="AM23" s="297"/>
    </row>
    <row r="24" spans="1:39" s="303" customFormat="1" ht="15.4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1221.6083922498665</v>
      </c>
      <c r="E25" s="295">
        <v>1221.6083922498665</v>
      </c>
      <c r="F25" s="295">
        <v>1221.6083922498665</v>
      </c>
      <c r="G25" s="295">
        <v>911.09127991281127</v>
      </c>
      <c r="H25" s="295">
        <v>0</v>
      </c>
      <c r="I25" s="295">
        <v>0</v>
      </c>
      <c r="J25" s="295">
        <v>0</v>
      </c>
      <c r="K25" s="295">
        <v>0</v>
      </c>
      <c r="L25" s="295">
        <v>0</v>
      </c>
      <c r="M25" s="295">
        <v>0</v>
      </c>
      <c r="N25" s="291"/>
      <c r="O25" s="295">
        <v>0.85820587384179314</v>
      </c>
      <c r="P25" s="295">
        <v>0.85820587384179314</v>
      </c>
      <c r="Q25" s="295">
        <v>0.85820587384179314</v>
      </c>
      <c r="R25" s="295">
        <v>0.51097011488867516</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v>1</v>
      </c>
      <c r="Z26" s="411">
        <v>0</v>
      </c>
      <c r="AA26" s="411">
        <v>0</v>
      </c>
      <c r="AB26" s="411">
        <v>0</v>
      </c>
      <c r="AC26" s="411">
        <v>0</v>
      </c>
      <c r="AD26" s="411">
        <v>0</v>
      </c>
      <c r="AE26" s="411">
        <v>0</v>
      </c>
      <c r="AF26" s="411">
        <v>0</v>
      </c>
      <c r="AG26" s="411">
        <v>0</v>
      </c>
      <c r="AH26" s="411">
        <v>0</v>
      </c>
      <c r="AI26" s="411">
        <v>0</v>
      </c>
      <c r="AJ26" s="411">
        <v>0</v>
      </c>
      <c r="AK26" s="411">
        <v>0</v>
      </c>
      <c r="AL26" s="411">
        <v>0</v>
      </c>
      <c r="AM26" s="297"/>
    </row>
    <row r="27" spans="1:39" s="303" customFormat="1" ht="15.4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31420.207910807298</v>
      </c>
      <c r="E28" s="295">
        <v>31420.207910807298</v>
      </c>
      <c r="F28" s="295">
        <v>31420.207910807298</v>
      </c>
      <c r="G28" s="295">
        <v>31420.207910807298</v>
      </c>
      <c r="H28" s="295">
        <v>31420.207910807298</v>
      </c>
      <c r="I28" s="295">
        <v>31420.207910807298</v>
      </c>
      <c r="J28" s="295">
        <v>31420.207910807298</v>
      </c>
      <c r="K28" s="295">
        <v>31420.207910807298</v>
      </c>
      <c r="L28" s="295">
        <v>31420.207910807298</v>
      </c>
      <c r="M28" s="295">
        <v>31420.207910807298</v>
      </c>
      <c r="N28" s="291"/>
      <c r="O28" s="295">
        <v>15.980383861994925</v>
      </c>
      <c r="P28" s="295">
        <v>15.980383861994925</v>
      </c>
      <c r="Q28" s="295">
        <v>15.980383861994925</v>
      </c>
      <c r="R28" s="295">
        <v>15.980383861994925</v>
      </c>
      <c r="S28" s="295">
        <v>15.980383861994925</v>
      </c>
      <c r="T28" s="295">
        <v>15.980383861994925</v>
      </c>
      <c r="U28" s="295">
        <v>15.980383861994925</v>
      </c>
      <c r="V28" s="295">
        <v>15.980383861994925</v>
      </c>
      <c r="W28" s="295">
        <v>15.980383861994925</v>
      </c>
      <c r="X28" s="295">
        <v>15.980383861994925</v>
      </c>
      <c r="Y28" s="410">
        <v>1</v>
      </c>
      <c r="Z28" s="410"/>
      <c r="AA28" s="410"/>
      <c r="AB28" s="410"/>
      <c r="AC28" s="410"/>
      <c r="AD28" s="410"/>
      <c r="AE28" s="410"/>
      <c r="AF28" s="410"/>
      <c r="AG28" s="410"/>
      <c r="AH28" s="410"/>
      <c r="AI28" s="410"/>
      <c r="AJ28" s="410"/>
      <c r="AK28" s="410"/>
      <c r="AL28" s="410"/>
      <c r="AM28" s="296">
        <v>1</v>
      </c>
    </row>
    <row r="29" spans="1:39" s="283" customFormat="1" ht="15" outlineLevel="1">
      <c r="A29" s="509"/>
      <c r="B29" s="294" t="s">
        <v>214</v>
      </c>
      <c r="C29" s="291" t="s">
        <v>163</v>
      </c>
      <c r="D29" s="295">
        <v>-6589.9943738009879</v>
      </c>
      <c r="E29" s="295">
        <v>-6589.9943738009879</v>
      </c>
      <c r="F29" s="295">
        <v>-6589.9943738009879</v>
      </c>
      <c r="G29" s="295">
        <v>-6589.9943738009879</v>
      </c>
      <c r="H29" s="295">
        <v>-6589.9943738009879</v>
      </c>
      <c r="I29" s="295">
        <v>-6589.9943738009879</v>
      </c>
      <c r="J29" s="295">
        <v>-6589.9943738009879</v>
      </c>
      <c r="K29" s="295">
        <v>-6589.9943738009879</v>
      </c>
      <c r="L29" s="295">
        <v>-6589.9943738009879</v>
      </c>
      <c r="M29" s="295">
        <v>-6589.9943738009879</v>
      </c>
      <c r="N29" s="468"/>
      <c r="O29" s="295">
        <v>-3.3235063245353778</v>
      </c>
      <c r="P29" s="295">
        <v>-3.3235063245353778</v>
      </c>
      <c r="Q29" s="295">
        <v>-3.3235063245353778</v>
      </c>
      <c r="R29" s="295">
        <v>-3.3235063245353778</v>
      </c>
      <c r="S29" s="295">
        <v>-3.3235063245353778</v>
      </c>
      <c r="T29" s="295">
        <v>-3.3235063245353778</v>
      </c>
      <c r="U29" s="295">
        <v>-3.3235063245353778</v>
      </c>
      <c r="V29" s="295">
        <v>-3.3235063245353778</v>
      </c>
      <c r="W29" s="295">
        <v>-3.3235063245353778</v>
      </c>
      <c r="X29" s="295">
        <v>-3.3235063245353778</v>
      </c>
      <c r="Y29" s="411">
        <v>1</v>
      </c>
      <c r="Z29" s="411">
        <v>0</v>
      </c>
      <c r="AA29" s="411">
        <v>0</v>
      </c>
      <c r="AB29" s="411">
        <v>0</v>
      </c>
      <c r="AC29" s="411">
        <v>0</v>
      </c>
      <c r="AD29" s="411">
        <v>0</v>
      </c>
      <c r="AE29" s="411">
        <v>0</v>
      </c>
      <c r="AF29" s="411">
        <v>0</v>
      </c>
      <c r="AG29" s="411">
        <v>0</v>
      </c>
      <c r="AH29" s="411">
        <v>0</v>
      </c>
      <c r="AI29" s="411">
        <v>0</v>
      </c>
      <c r="AJ29" s="411">
        <v>0</v>
      </c>
      <c r="AK29" s="411">
        <v>0</v>
      </c>
      <c r="AL29" s="411">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39191.261276517886</v>
      </c>
      <c r="E31" s="295">
        <v>39191.261276517886</v>
      </c>
      <c r="F31" s="295">
        <v>39191.261276517886</v>
      </c>
      <c r="G31" s="295">
        <v>39191.261276517886</v>
      </c>
      <c r="H31" s="295">
        <v>36124.44176685861</v>
      </c>
      <c r="I31" s="295">
        <v>32774.070636030759</v>
      </c>
      <c r="J31" s="295">
        <v>25463.907952910526</v>
      </c>
      <c r="K31" s="295">
        <v>25198.12685975491</v>
      </c>
      <c r="L31" s="295">
        <v>31615.317500242032</v>
      </c>
      <c r="M31" s="295">
        <v>12354.723078286168</v>
      </c>
      <c r="N31" s="291"/>
      <c r="O31" s="295">
        <v>2.4038461635870623</v>
      </c>
      <c r="P31" s="295">
        <v>2.4038461635870623</v>
      </c>
      <c r="Q31" s="295">
        <v>2.4038461635870623</v>
      </c>
      <c r="R31" s="295">
        <v>2.4038461635870623</v>
      </c>
      <c r="S31" s="295">
        <v>2.2618433728564482</v>
      </c>
      <c r="T31" s="295">
        <v>2.1067113055592461</v>
      </c>
      <c r="U31" s="295">
        <v>1.7682292075980297</v>
      </c>
      <c r="V31" s="295">
        <v>1.7378889001601747</v>
      </c>
      <c r="W31" s="295">
        <v>2.03502375818799</v>
      </c>
      <c r="X31" s="295">
        <v>1.1432014157143422</v>
      </c>
      <c r="Y31" s="410">
        <v>1</v>
      </c>
      <c r="Z31" s="410"/>
      <c r="AA31" s="410"/>
      <c r="AB31" s="410"/>
      <c r="AC31" s="410"/>
      <c r="AD31" s="410"/>
      <c r="AE31" s="410"/>
      <c r="AF31" s="410"/>
      <c r="AG31" s="410"/>
      <c r="AH31" s="410"/>
      <c r="AI31" s="410"/>
      <c r="AJ31" s="410"/>
      <c r="AK31" s="410"/>
      <c r="AL31" s="410"/>
      <c r="AM31" s="296">
        <v>1</v>
      </c>
    </row>
    <row r="32" spans="1:39" s="283" customFormat="1" ht="15" outlineLevel="1">
      <c r="A32" s="509"/>
      <c r="B32" s="294" t="s">
        <v>214</v>
      </c>
      <c r="C32" s="291" t="s">
        <v>163</v>
      </c>
      <c r="D32" s="295">
        <v>564.14543122962516</v>
      </c>
      <c r="E32" s="295">
        <v>564.14543122962516</v>
      </c>
      <c r="F32" s="295">
        <v>564.14543122962516</v>
      </c>
      <c r="G32" s="295">
        <v>564.14543122962516</v>
      </c>
      <c r="H32" s="295">
        <v>564.14543122962516</v>
      </c>
      <c r="I32" s="295">
        <v>515.44883704403924</v>
      </c>
      <c r="J32" s="295">
        <v>316.22340559630408</v>
      </c>
      <c r="K32" s="295">
        <v>315.79285987535638</v>
      </c>
      <c r="L32" s="295">
        <v>315.79285987535638</v>
      </c>
      <c r="M32" s="295">
        <v>111.85845162669827</v>
      </c>
      <c r="N32" s="468"/>
      <c r="O32" s="295">
        <v>3.2947590807174222E-2</v>
      </c>
      <c r="P32" s="295">
        <v>3.2947590807174222E-2</v>
      </c>
      <c r="Q32" s="295">
        <v>3.2947590807174222E-2</v>
      </c>
      <c r="R32" s="295">
        <v>3.2947590807174222E-2</v>
      </c>
      <c r="S32" s="295">
        <v>3.2947590807174222E-2</v>
      </c>
      <c r="T32" s="295">
        <v>3.0692794836413746E-2</v>
      </c>
      <c r="U32" s="295">
        <v>2.1468069624843673E-2</v>
      </c>
      <c r="V32" s="295">
        <v>2.1418920569940967E-2</v>
      </c>
      <c r="W32" s="295">
        <v>2.1418920569940967E-2</v>
      </c>
      <c r="X32" s="295">
        <v>1.1976155840521642E-2</v>
      </c>
      <c r="Y32" s="411">
        <v>1</v>
      </c>
      <c r="Z32" s="411">
        <v>0</v>
      </c>
      <c r="AA32" s="411">
        <v>0</v>
      </c>
      <c r="AB32" s="411">
        <v>0</v>
      </c>
      <c r="AC32" s="411">
        <v>0</v>
      </c>
      <c r="AD32" s="411">
        <v>0</v>
      </c>
      <c r="AE32" s="411">
        <v>0</v>
      </c>
      <c r="AF32" s="411">
        <v>0</v>
      </c>
      <c r="AG32" s="411">
        <v>0</v>
      </c>
      <c r="AH32" s="411">
        <v>0</v>
      </c>
      <c r="AI32" s="411">
        <v>0</v>
      </c>
      <c r="AJ32" s="411">
        <v>0</v>
      </c>
      <c r="AK32" s="411">
        <v>0</v>
      </c>
      <c r="AL32" s="411">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60143.287394809813</v>
      </c>
      <c r="E34" s="295">
        <v>60143.287394809813</v>
      </c>
      <c r="F34" s="295">
        <v>60143.287394809813</v>
      </c>
      <c r="G34" s="295">
        <v>60143.287394809813</v>
      </c>
      <c r="H34" s="295">
        <v>54966.535437653329</v>
      </c>
      <c r="I34" s="295">
        <v>49311.151984506942</v>
      </c>
      <c r="J34" s="295">
        <v>37177.465088844998</v>
      </c>
      <c r="K34" s="295">
        <v>37041.843186746461</v>
      </c>
      <c r="L34" s="295">
        <v>47873.978597049325</v>
      </c>
      <c r="M34" s="295">
        <v>15362.34250114663</v>
      </c>
      <c r="N34" s="291"/>
      <c r="O34" s="295">
        <v>3.4412498134187306</v>
      </c>
      <c r="P34" s="295">
        <v>3.4412498134187306</v>
      </c>
      <c r="Q34" s="295">
        <v>3.4412498134187306</v>
      </c>
      <c r="R34" s="295">
        <v>3.4412498134187306</v>
      </c>
      <c r="S34" s="295">
        <v>3.2015509258509862</v>
      </c>
      <c r="T34" s="295">
        <v>2.9396899880067036</v>
      </c>
      <c r="U34" s="295">
        <v>2.3778644891116287</v>
      </c>
      <c r="V34" s="295">
        <v>2.3623825368172757</v>
      </c>
      <c r="W34" s="295">
        <v>2.8639423622293032</v>
      </c>
      <c r="X34" s="295">
        <v>1.3585576983143246</v>
      </c>
      <c r="Y34" s="410">
        <v>1</v>
      </c>
      <c r="Z34" s="410"/>
      <c r="AA34" s="410"/>
      <c r="AB34" s="410"/>
      <c r="AC34" s="410"/>
      <c r="AD34" s="410"/>
      <c r="AE34" s="410"/>
      <c r="AF34" s="410"/>
      <c r="AG34" s="410"/>
      <c r="AH34" s="410"/>
      <c r="AI34" s="410"/>
      <c r="AJ34" s="410"/>
      <c r="AK34" s="410"/>
      <c r="AL34" s="410"/>
      <c r="AM34" s="296">
        <v>1</v>
      </c>
    </row>
    <row r="35" spans="1:39" s="283" customFormat="1" ht="15" outlineLevel="1">
      <c r="A35" s="509"/>
      <c r="B35" s="294" t="s">
        <v>214</v>
      </c>
      <c r="C35" s="291" t="s">
        <v>163</v>
      </c>
      <c r="D35" s="295">
        <v>4468.4454155886706</v>
      </c>
      <c r="E35" s="295">
        <v>4468.4454155886706</v>
      </c>
      <c r="F35" s="295">
        <v>4468.4454155886706</v>
      </c>
      <c r="G35" s="295">
        <v>4468.4454155886706</v>
      </c>
      <c r="H35" s="295">
        <v>4468.4454155886706</v>
      </c>
      <c r="I35" s="295">
        <v>4060.5360654242945</v>
      </c>
      <c r="J35" s="295">
        <v>2192.2393868898848</v>
      </c>
      <c r="K35" s="295">
        <v>2191.7927735239346</v>
      </c>
      <c r="L35" s="295">
        <v>2191.7927735239346</v>
      </c>
      <c r="M35" s="295">
        <v>483.52644943898775</v>
      </c>
      <c r="N35" s="468"/>
      <c r="O35" s="295">
        <v>0.22075055042028097</v>
      </c>
      <c r="P35" s="295">
        <v>0.22075055042028097</v>
      </c>
      <c r="Q35" s="295">
        <v>0.22075055042028097</v>
      </c>
      <c r="R35" s="295">
        <v>0.22075055042028097</v>
      </c>
      <c r="S35" s="295">
        <v>0.22075055042028097</v>
      </c>
      <c r="T35" s="295">
        <v>0.20186314413307879</v>
      </c>
      <c r="U35" s="295">
        <v>0.11535549624932805</v>
      </c>
      <c r="V35" s="295">
        <v>0.11530451298837485</v>
      </c>
      <c r="W35" s="295">
        <v>0.11530451298837485</v>
      </c>
      <c r="X35" s="295">
        <v>3.6206742621660494E-2</v>
      </c>
      <c r="Y35" s="411">
        <v>1</v>
      </c>
      <c r="Z35" s="411">
        <v>0</v>
      </c>
      <c r="AA35" s="411">
        <v>0</v>
      </c>
      <c r="AB35" s="411">
        <v>0</v>
      </c>
      <c r="AC35" s="411">
        <v>0</v>
      </c>
      <c r="AD35" s="411">
        <v>0</v>
      </c>
      <c r="AE35" s="411">
        <v>0</v>
      </c>
      <c r="AF35" s="411">
        <v>0</v>
      </c>
      <c r="AG35" s="411">
        <v>0</v>
      </c>
      <c r="AH35" s="411">
        <v>0</v>
      </c>
      <c r="AI35" s="411">
        <v>0</v>
      </c>
      <c r="AJ35" s="411">
        <v>0</v>
      </c>
      <c r="AK35" s="411">
        <v>0</v>
      </c>
      <c r="AL35" s="411">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v>0</v>
      </c>
      <c r="E37" s="295">
        <v>0</v>
      </c>
      <c r="F37" s="295">
        <v>0</v>
      </c>
      <c r="G37" s="295">
        <v>0</v>
      </c>
      <c r="H37" s="295">
        <v>0</v>
      </c>
      <c r="I37" s="295">
        <v>0</v>
      </c>
      <c r="J37" s="295">
        <v>0</v>
      </c>
      <c r="K37" s="295">
        <v>0</v>
      </c>
      <c r="L37" s="295">
        <v>0</v>
      </c>
      <c r="M37" s="295">
        <v>0</v>
      </c>
      <c r="N37" s="291"/>
      <c r="O37" s="295">
        <v>0</v>
      </c>
      <c r="P37" s="295">
        <v>0</v>
      </c>
      <c r="Q37" s="295">
        <v>0</v>
      </c>
      <c r="R37" s="295">
        <v>0</v>
      </c>
      <c r="S37" s="295">
        <v>0</v>
      </c>
      <c r="T37" s="295">
        <v>0</v>
      </c>
      <c r="U37" s="295">
        <v>0</v>
      </c>
      <c r="V37" s="295">
        <v>0</v>
      </c>
      <c r="W37" s="295">
        <v>0</v>
      </c>
      <c r="X37" s="295">
        <v>0</v>
      </c>
      <c r="Y37" s="410"/>
      <c r="Z37" s="410"/>
      <c r="AA37" s="410"/>
      <c r="AB37" s="410"/>
      <c r="AC37" s="410"/>
      <c r="AD37" s="410"/>
      <c r="AE37" s="410"/>
      <c r="AF37" s="410"/>
      <c r="AG37" s="410"/>
      <c r="AH37" s="410"/>
      <c r="AI37" s="410"/>
      <c r="AJ37" s="410"/>
      <c r="AK37" s="410"/>
      <c r="AL37" s="410"/>
      <c r="AM37" s="296">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v>0</v>
      </c>
      <c r="Z38" s="411">
        <v>0</v>
      </c>
      <c r="AA38" s="411">
        <v>0</v>
      </c>
      <c r="AB38" s="411">
        <v>0</v>
      </c>
      <c r="AC38" s="411">
        <v>0</v>
      </c>
      <c r="AD38" s="411">
        <v>0</v>
      </c>
      <c r="AE38" s="411">
        <v>0</v>
      </c>
      <c r="AF38" s="411">
        <v>0</v>
      </c>
      <c r="AG38" s="411">
        <v>0</v>
      </c>
      <c r="AH38" s="411">
        <v>0</v>
      </c>
      <c r="AI38" s="411">
        <v>0</v>
      </c>
      <c r="AJ38" s="411">
        <v>0</v>
      </c>
      <c r="AK38" s="411">
        <v>0</v>
      </c>
      <c r="AL38" s="411">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v>0</v>
      </c>
      <c r="Z41" s="411">
        <v>0</v>
      </c>
      <c r="AA41" s="411">
        <v>0</v>
      </c>
      <c r="AB41" s="411">
        <v>0</v>
      </c>
      <c r="AC41" s="411">
        <v>0</v>
      </c>
      <c r="AD41" s="411">
        <v>0</v>
      </c>
      <c r="AE41" s="411">
        <v>0</v>
      </c>
      <c r="AF41" s="411">
        <v>0</v>
      </c>
      <c r="AG41" s="411">
        <v>0</v>
      </c>
      <c r="AH41" s="411">
        <v>0</v>
      </c>
      <c r="AI41" s="411">
        <v>0</v>
      </c>
      <c r="AJ41" s="411">
        <v>0</v>
      </c>
      <c r="AK41" s="411">
        <v>0</v>
      </c>
      <c r="AL41" s="411">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v>0</v>
      </c>
      <c r="Z44" s="411">
        <v>0</v>
      </c>
      <c r="AA44" s="411">
        <v>0</v>
      </c>
      <c r="AB44" s="411">
        <v>0</v>
      </c>
      <c r="AC44" s="411">
        <v>0</v>
      </c>
      <c r="AD44" s="411">
        <v>0</v>
      </c>
      <c r="AE44" s="411">
        <v>0</v>
      </c>
      <c r="AF44" s="411">
        <v>0</v>
      </c>
      <c r="AG44" s="411">
        <v>0</v>
      </c>
      <c r="AH44" s="411">
        <v>0</v>
      </c>
      <c r="AI44" s="411">
        <v>0</v>
      </c>
      <c r="AJ44" s="411">
        <v>0</v>
      </c>
      <c r="AK44" s="411">
        <v>0</v>
      </c>
      <c r="AL44" s="411">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v>1</v>
      </c>
      <c r="Z46" s="410"/>
      <c r="AA46" s="410"/>
      <c r="AB46" s="410"/>
      <c r="AC46" s="410"/>
      <c r="AD46" s="410"/>
      <c r="AE46" s="410"/>
      <c r="AF46" s="410"/>
      <c r="AG46" s="410"/>
      <c r="AH46" s="410"/>
      <c r="AI46" s="410"/>
      <c r="AJ46" s="410"/>
      <c r="AK46" s="410"/>
      <c r="AL46" s="410"/>
      <c r="AM46" s="296">
        <v>1</v>
      </c>
    </row>
    <row r="47" spans="1:39" s="283" customFormat="1" ht="15" outlineLevel="1">
      <c r="A47" s="509"/>
      <c r="B47" s="294" t="s">
        <v>214</v>
      </c>
      <c r="C47" s="291" t="s">
        <v>163</v>
      </c>
      <c r="D47" s="295">
        <v>714.64554527093981</v>
      </c>
      <c r="E47" s="295">
        <v>714.64554527093981</v>
      </c>
      <c r="F47" s="295">
        <v>714.64554527093981</v>
      </c>
      <c r="G47" s="295">
        <v>714.64554527093981</v>
      </c>
      <c r="H47" s="295">
        <v>714.64554527094003</v>
      </c>
      <c r="I47" s="295">
        <v>714.64554527094003</v>
      </c>
      <c r="J47" s="295">
        <v>714.64554527094003</v>
      </c>
      <c r="K47" s="295">
        <v>714.64554527094003</v>
      </c>
      <c r="L47" s="295">
        <v>714.64554527094003</v>
      </c>
      <c r="M47" s="295">
        <v>714.64554527094003</v>
      </c>
      <c r="N47" s="291"/>
      <c r="O47" s="295">
        <v>6.4688956800528982E-2</v>
      </c>
      <c r="P47" s="295">
        <v>6.4688956800528982E-2</v>
      </c>
      <c r="Q47" s="295">
        <v>6.4688956800528982E-2</v>
      </c>
      <c r="R47" s="295">
        <v>6.4688956800528982E-2</v>
      </c>
      <c r="S47" s="295">
        <v>6.4688956800528996E-2</v>
      </c>
      <c r="T47" s="295">
        <v>6.4688956800528996E-2</v>
      </c>
      <c r="U47" s="295">
        <v>6.4688956800528996E-2</v>
      </c>
      <c r="V47" s="295">
        <v>6.4688956800528996E-2</v>
      </c>
      <c r="W47" s="295">
        <v>6.4688956800528996E-2</v>
      </c>
      <c r="X47" s="295">
        <v>6.4688956800528996E-2</v>
      </c>
      <c r="Y47" s="411">
        <v>1</v>
      </c>
      <c r="Z47" s="411">
        <v>0</v>
      </c>
      <c r="AA47" s="411">
        <v>0</v>
      </c>
      <c r="AB47" s="411">
        <v>0</v>
      </c>
      <c r="AC47" s="411">
        <v>0</v>
      </c>
      <c r="AD47" s="411">
        <v>0</v>
      </c>
      <c r="AE47" s="411">
        <v>0</v>
      </c>
      <c r="AF47" s="411">
        <v>0</v>
      </c>
      <c r="AG47" s="411">
        <v>0</v>
      </c>
      <c r="AH47" s="411">
        <v>0</v>
      </c>
      <c r="AI47" s="411">
        <v>0</v>
      </c>
      <c r="AJ47" s="411">
        <v>0</v>
      </c>
      <c r="AK47" s="411">
        <v>0</v>
      </c>
      <c r="AL47" s="411">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4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191088.52495155111</v>
      </c>
      <c r="E50" s="295">
        <v>191088.52495155111</v>
      </c>
      <c r="F50" s="295">
        <v>191088.52495155111</v>
      </c>
      <c r="G50" s="295">
        <v>191088.52495155111</v>
      </c>
      <c r="H50" s="295">
        <v>191088.52495155111</v>
      </c>
      <c r="I50" s="295">
        <v>191088.52495155111</v>
      </c>
      <c r="J50" s="295">
        <v>191088.52495155111</v>
      </c>
      <c r="K50" s="295">
        <v>191088.52495155111</v>
      </c>
      <c r="L50" s="295">
        <v>191088.52495155111</v>
      </c>
      <c r="M50" s="295">
        <v>191088.52495155111</v>
      </c>
      <c r="N50" s="295">
        <v>12</v>
      </c>
      <c r="O50" s="295">
        <v>18.649321944371795</v>
      </c>
      <c r="P50" s="295">
        <v>18.649321944371795</v>
      </c>
      <c r="Q50" s="295">
        <v>18.649321944371795</v>
      </c>
      <c r="R50" s="295">
        <v>18.649321944371795</v>
      </c>
      <c r="S50" s="295">
        <v>18.649321944371795</v>
      </c>
      <c r="T50" s="295">
        <v>18.649321944371795</v>
      </c>
      <c r="U50" s="295">
        <v>18.649321944371795</v>
      </c>
      <c r="V50" s="295">
        <v>18.649321944371795</v>
      </c>
      <c r="W50" s="295">
        <v>18.649321944371795</v>
      </c>
      <c r="X50" s="295">
        <v>18.649321944371795</v>
      </c>
      <c r="Y50" s="415"/>
      <c r="Z50" s="415">
        <v>0.59</v>
      </c>
      <c r="AA50" s="415">
        <v>0.41</v>
      </c>
      <c r="AB50" s="415"/>
      <c r="AC50" s="415"/>
      <c r="AD50" s="415"/>
      <c r="AE50" s="415"/>
      <c r="AF50" s="415"/>
      <c r="AG50" s="415"/>
      <c r="AH50" s="415"/>
      <c r="AI50" s="415"/>
      <c r="AJ50" s="415"/>
      <c r="AK50" s="415"/>
      <c r="AL50" s="415"/>
      <c r="AM50" s="296">
        <v>1</v>
      </c>
    </row>
    <row r="51" spans="1:42" s="283" customFormat="1" ht="15" outlineLevel="1">
      <c r="A51" s="509"/>
      <c r="B51" s="294" t="s">
        <v>214</v>
      </c>
      <c r="C51" s="291" t="s">
        <v>163</v>
      </c>
      <c r="D51" s="295"/>
      <c r="E51" s="295"/>
      <c r="F51" s="295"/>
      <c r="G51" s="295"/>
      <c r="H51" s="295"/>
      <c r="I51" s="295"/>
      <c r="J51" s="295"/>
      <c r="K51" s="295"/>
      <c r="L51" s="295"/>
      <c r="M51" s="295"/>
      <c r="N51" s="295">
        <v>12</v>
      </c>
      <c r="O51" s="295"/>
      <c r="P51" s="295"/>
      <c r="Q51" s="295"/>
      <c r="R51" s="295"/>
      <c r="S51" s="295"/>
      <c r="T51" s="295"/>
      <c r="U51" s="295"/>
      <c r="V51" s="295"/>
      <c r="W51" s="295"/>
      <c r="X51" s="295"/>
      <c r="Y51" s="411">
        <v>0</v>
      </c>
      <c r="Z51" s="411">
        <v>0.59</v>
      </c>
      <c r="AA51" s="411">
        <v>0.41</v>
      </c>
      <c r="AB51" s="411">
        <v>0</v>
      </c>
      <c r="AC51" s="411">
        <v>0</v>
      </c>
      <c r="AD51" s="411">
        <v>0</v>
      </c>
      <c r="AE51" s="411">
        <v>0</v>
      </c>
      <c r="AF51" s="411">
        <v>0</v>
      </c>
      <c r="AG51" s="411">
        <v>0</v>
      </c>
      <c r="AH51" s="411">
        <v>0</v>
      </c>
      <c r="AI51" s="411">
        <v>0</v>
      </c>
      <c r="AJ51" s="411">
        <v>0</v>
      </c>
      <c r="AK51" s="411">
        <v>0</v>
      </c>
      <c r="AL51" s="411">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142765.63062954822</v>
      </c>
      <c r="E53" s="295">
        <v>142765.63062954822</v>
      </c>
      <c r="F53" s="295">
        <v>142765.63062954822</v>
      </c>
      <c r="G53" s="295">
        <v>130691.71616629191</v>
      </c>
      <c r="H53" s="295">
        <v>130691.71616629191</v>
      </c>
      <c r="I53" s="295">
        <v>130603.50146914968</v>
      </c>
      <c r="J53" s="295">
        <v>16904.870408403789</v>
      </c>
      <c r="K53" s="295">
        <v>16774.278062634432</v>
      </c>
      <c r="L53" s="295">
        <v>16774.278062634432</v>
      </c>
      <c r="M53" s="295">
        <v>16774.278062634432</v>
      </c>
      <c r="N53" s="295">
        <v>12</v>
      </c>
      <c r="O53" s="295">
        <v>57.498347252862139</v>
      </c>
      <c r="P53" s="295">
        <v>57.498347252862139</v>
      </c>
      <c r="Q53" s="295">
        <v>57.498347252862139</v>
      </c>
      <c r="R53" s="295">
        <v>52.822898036308402</v>
      </c>
      <c r="S53" s="295">
        <v>52.822898036308402</v>
      </c>
      <c r="T53" s="295">
        <v>52.705378120071707</v>
      </c>
      <c r="U53" s="295">
        <v>7.1859972310610383</v>
      </c>
      <c r="V53" s="295">
        <v>7.0120216687890773</v>
      </c>
      <c r="W53" s="295">
        <v>7.0120216687890773</v>
      </c>
      <c r="X53" s="295">
        <v>7.0120216687890773</v>
      </c>
      <c r="Y53" s="415"/>
      <c r="Z53" s="415">
        <v>1</v>
      </c>
      <c r="AA53" s="415"/>
      <c r="AB53" s="415"/>
      <c r="AC53" s="415"/>
      <c r="AD53" s="415"/>
      <c r="AE53" s="415"/>
      <c r="AF53" s="415"/>
      <c r="AG53" s="415"/>
      <c r="AH53" s="415"/>
      <c r="AI53" s="415"/>
      <c r="AJ53" s="415"/>
      <c r="AK53" s="415"/>
      <c r="AL53" s="415"/>
      <c r="AM53" s="296">
        <v>1</v>
      </c>
    </row>
    <row r="54" spans="1:42" s="283" customFormat="1" ht="15" outlineLevel="1">
      <c r="A54" s="509"/>
      <c r="B54" s="315" t="s">
        <v>214</v>
      </c>
      <c r="C54" s="291" t="s">
        <v>163</v>
      </c>
      <c r="D54" s="295"/>
      <c r="E54" s="295"/>
      <c r="F54" s="295"/>
      <c r="G54" s="295"/>
      <c r="H54" s="295"/>
      <c r="I54" s="295"/>
      <c r="J54" s="295"/>
      <c r="K54" s="295"/>
      <c r="L54" s="295"/>
      <c r="M54" s="295"/>
      <c r="N54" s="295">
        <v>12</v>
      </c>
      <c r="O54" s="295"/>
      <c r="P54" s="295"/>
      <c r="Q54" s="295"/>
      <c r="R54" s="295"/>
      <c r="S54" s="295"/>
      <c r="T54" s="295"/>
      <c r="U54" s="295"/>
      <c r="V54" s="295"/>
      <c r="W54" s="295"/>
      <c r="X54" s="295"/>
      <c r="Y54" s="411">
        <v>0</v>
      </c>
      <c r="Z54" s="411">
        <v>1</v>
      </c>
      <c r="AA54" s="411">
        <v>0</v>
      </c>
      <c r="AB54" s="411">
        <v>0</v>
      </c>
      <c r="AC54" s="411">
        <v>0</v>
      </c>
      <c r="AD54" s="411">
        <v>0</v>
      </c>
      <c r="AE54" s="411">
        <v>0</v>
      </c>
      <c r="AF54" s="411">
        <v>0</v>
      </c>
      <c r="AG54" s="411">
        <v>0</v>
      </c>
      <c r="AH54" s="411">
        <v>0</v>
      </c>
      <c r="AI54" s="411">
        <v>0</v>
      </c>
      <c r="AJ54" s="411">
        <v>0</v>
      </c>
      <c r="AK54" s="411">
        <v>0</v>
      </c>
      <c r="AL54" s="411">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v>0</v>
      </c>
    </row>
    <row r="57" spans="1:42" s="283" customFormat="1" ht="15" outlineLevel="1">
      <c r="A57" s="509"/>
      <c r="B57" s="315" t="s">
        <v>214</v>
      </c>
      <c r="C57" s="291" t="s">
        <v>163</v>
      </c>
      <c r="D57" s="295"/>
      <c r="E57" s="295"/>
      <c r="F57" s="295"/>
      <c r="G57" s="295"/>
      <c r="H57" s="295"/>
      <c r="I57" s="295"/>
      <c r="J57" s="295"/>
      <c r="K57" s="295"/>
      <c r="L57" s="295"/>
      <c r="M57" s="295"/>
      <c r="N57" s="295">
        <v>3</v>
      </c>
      <c r="O57" s="295"/>
      <c r="P57" s="295"/>
      <c r="Q57" s="295"/>
      <c r="R57" s="295"/>
      <c r="S57" s="295"/>
      <c r="T57" s="295"/>
      <c r="U57" s="295"/>
      <c r="V57" s="295"/>
      <c r="W57" s="295"/>
      <c r="X57" s="295"/>
      <c r="Y57" s="411">
        <v>0</v>
      </c>
      <c r="Z57" s="411">
        <v>0</v>
      </c>
      <c r="AA57" s="411">
        <v>0</v>
      </c>
      <c r="AB57" s="411">
        <v>0</v>
      </c>
      <c r="AC57" s="411">
        <v>0</v>
      </c>
      <c r="AD57" s="411">
        <v>0</v>
      </c>
      <c r="AE57" s="411">
        <v>0</v>
      </c>
      <c r="AF57" s="411">
        <v>0</v>
      </c>
      <c r="AG57" s="411">
        <v>0</v>
      </c>
      <c r="AH57" s="411">
        <v>0</v>
      </c>
      <c r="AI57" s="411">
        <v>0</v>
      </c>
      <c r="AJ57" s="411">
        <v>0</v>
      </c>
      <c r="AK57" s="411">
        <v>0</v>
      </c>
      <c r="AL57" s="4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v>0</v>
      </c>
    </row>
    <row r="60" spans="1:42" s="283" customFormat="1" ht="15" outlineLevel="1">
      <c r="A60" s="509"/>
      <c r="B60" s="315" t="s">
        <v>214</v>
      </c>
      <c r="C60" s="291" t="s">
        <v>163</v>
      </c>
      <c r="D60" s="295"/>
      <c r="E60" s="295"/>
      <c r="F60" s="295"/>
      <c r="G60" s="295"/>
      <c r="H60" s="295"/>
      <c r="I60" s="295"/>
      <c r="J60" s="295"/>
      <c r="K60" s="295"/>
      <c r="L60" s="295"/>
      <c r="M60" s="295"/>
      <c r="N60" s="295">
        <v>12</v>
      </c>
      <c r="O60" s="295"/>
      <c r="P60" s="295"/>
      <c r="Q60" s="295"/>
      <c r="R60" s="295"/>
      <c r="S60" s="295"/>
      <c r="T60" s="295"/>
      <c r="U60" s="295"/>
      <c r="V60" s="295"/>
      <c r="W60" s="295"/>
      <c r="X60" s="295"/>
      <c r="Y60" s="411">
        <v>0</v>
      </c>
      <c r="Z60" s="411">
        <v>0</v>
      </c>
      <c r="AA60" s="411">
        <v>0</v>
      </c>
      <c r="AB60" s="411">
        <v>0</v>
      </c>
      <c r="AC60" s="411">
        <v>0</v>
      </c>
      <c r="AD60" s="411">
        <v>0</v>
      </c>
      <c r="AE60" s="411">
        <v>0</v>
      </c>
      <c r="AF60" s="411">
        <v>0</v>
      </c>
      <c r="AG60" s="411">
        <v>0</v>
      </c>
      <c r="AH60" s="411">
        <v>0</v>
      </c>
      <c r="AI60" s="411">
        <v>0</v>
      </c>
      <c r="AJ60" s="411">
        <v>0</v>
      </c>
      <c r="AK60" s="411">
        <v>0</v>
      </c>
      <c r="AL60" s="411">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v>0</v>
      </c>
    </row>
    <row r="63" spans="1:42" s="283" customFormat="1" ht="15" outlineLevel="1">
      <c r="A63" s="509"/>
      <c r="B63" s="315" t="s">
        <v>214</v>
      </c>
      <c r="C63" s="291" t="s">
        <v>163</v>
      </c>
      <c r="D63" s="295"/>
      <c r="E63" s="295"/>
      <c r="F63" s="295"/>
      <c r="G63" s="295"/>
      <c r="H63" s="295"/>
      <c r="I63" s="295"/>
      <c r="J63" s="295"/>
      <c r="K63" s="295"/>
      <c r="L63" s="295"/>
      <c r="M63" s="295"/>
      <c r="N63" s="295">
        <v>12</v>
      </c>
      <c r="O63" s="295"/>
      <c r="P63" s="295"/>
      <c r="Q63" s="295"/>
      <c r="R63" s="295"/>
      <c r="S63" s="295"/>
      <c r="T63" s="295"/>
      <c r="U63" s="295"/>
      <c r="V63" s="295"/>
      <c r="W63" s="295"/>
      <c r="X63" s="295"/>
      <c r="Y63" s="411">
        <v>0</v>
      </c>
      <c r="Z63" s="411">
        <v>0</v>
      </c>
      <c r="AA63" s="411">
        <v>0</v>
      </c>
      <c r="AB63" s="411">
        <v>0</v>
      </c>
      <c r="AC63" s="411">
        <v>0</v>
      </c>
      <c r="AD63" s="411">
        <v>0</v>
      </c>
      <c r="AE63" s="411">
        <v>0</v>
      </c>
      <c r="AF63" s="411">
        <v>0</v>
      </c>
      <c r="AG63" s="411">
        <v>0</v>
      </c>
      <c r="AH63" s="411">
        <v>0</v>
      </c>
      <c r="AI63" s="411">
        <v>0</v>
      </c>
      <c r="AJ63" s="411">
        <v>0</v>
      </c>
      <c r="AK63" s="411">
        <v>0</v>
      </c>
      <c r="AL63" s="411">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v>0</v>
      </c>
      <c r="Z66" s="411">
        <v>0</v>
      </c>
      <c r="AA66" s="411">
        <v>0</v>
      </c>
      <c r="AB66" s="411">
        <v>0</v>
      </c>
      <c r="AC66" s="411">
        <v>0</v>
      </c>
      <c r="AD66" s="411">
        <v>0</v>
      </c>
      <c r="AE66" s="411">
        <v>0</v>
      </c>
      <c r="AF66" s="411">
        <v>0</v>
      </c>
      <c r="AG66" s="411">
        <v>0</v>
      </c>
      <c r="AH66" s="411">
        <v>0</v>
      </c>
      <c r="AI66" s="411">
        <v>0</v>
      </c>
      <c r="AJ66" s="411">
        <v>0</v>
      </c>
      <c r="AK66" s="411">
        <v>0</v>
      </c>
      <c r="AL66" s="411">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15"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v>0</v>
      </c>
      <c r="Z69" s="411">
        <v>0</v>
      </c>
      <c r="AA69" s="411">
        <v>0</v>
      </c>
      <c r="AB69" s="411">
        <v>0</v>
      </c>
      <c r="AC69" s="411">
        <v>0</v>
      </c>
      <c r="AD69" s="411">
        <v>0</v>
      </c>
      <c r="AE69" s="411">
        <v>0</v>
      </c>
      <c r="AF69" s="411">
        <v>0</v>
      </c>
      <c r="AG69" s="411">
        <v>0</v>
      </c>
      <c r="AH69" s="411">
        <v>0</v>
      </c>
      <c r="AI69" s="411">
        <v>0</v>
      </c>
      <c r="AJ69" s="411">
        <v>0</v>
      </c>
      <c r="AK69" s="411">
        <v>0</v>
      </c>
      <c r="AL69" s="411">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v>0</v>
      </c>
      <c r="Z72" s="411">
        <v>0</v>
      </c>
      <c r="AA72" s="411">
        <v>0</v>
      </c>
      <c r="AB72" s="411">
        <v>0</v>
      </c>
      <c r="AC72" s="411">
        <v>0</v>
      </c>
      <c r="AD72" s="411">
        <v>0</v>
      </c>
      <c r="AE72" s="411">
        <v>0</v>
      </c>
      <c r="AF72" s="411">
        <v>0</v>
      </c>
      <c r="AG72" s="411">
        <v>0</v>
      </c>
      <c r="AH72" s="411">
        <v>0</v>
      </c>
      <c r="AI72" s="411">
        <v>0</v>
      </c>
      <c r="AJ72" s="411">
        <v>0</v>
      </c>
      <c r="AK72" s="411">
        <v>0</v>
      </c>
      <c r="AL72" s="411">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4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v>0</v>
      </c>
    </row>
    <row r="76" spans="1:39" s="283" customFormat="1" ht="15" outlineLevel="1">
      <c r="A76" s="509"/>
      <c r="B76" s="315" t="s">
        <v>214</v>
      </c>
      <c r="C76" s="291" t="s">
        <v>163</v>
      </c>
      <c r="D76" s="295"/>
      <c r="E76" s="295"/>
      <c r="F76" s="295"/>
      <c r="G76" s="295"/>
      <c r="H76" s="295"/>
      <c r="I76" s="295"/>
      <c r="J76" s="295"/>
      <c r="K76" s="295"/>
      <c r="L76" s="295"/>
      <c r="M76" s="295"/>
      <c r="N76" s="295">
        <v>12</v>
      </c>
      <c r="O76" s="295"/>
      <c r="P76" s="295"/>
      <c r="Q76" s="295"/>
      <c r="R76" s="295"/>
      <c r="S76" s="295"/>
      <c r="T76" s="295"/>
      <c r="U76" s="295"/>
      <c r="V76" s="295"/>
      <c r="W76" s="295"/>
      <c r="X76" s="295"/>
      <c r="Y76" s="411">
        <v>0</v>
      </c>
      <c r="Z76" s="411">
        <v>0</v>
      </c>
      <c r="AA76" s="411">
        <v>0</v>
      </c>
      <c r="AB76" s="411">
        <v>0</v>
      </c>
      <c r="AC76" s="411">
        <v>0</v>
      </c>
      <c r="AD76" s="411">
        <v>0</v>
      </c>
      <c r="AE76" s="411">
        <v>0</v>
      </c>
      <c r="AF76" s="411">
        <v>0</v>
      </c>
      <c r="AG76" s="411">
        <v>0</v>
      </c>
      <c r="AH76" s="411">
        <v>0</v>
      </c>
      <c r="AI76" s="411">
        <v>0</v>
      </c>
      <c r="AJ76" s="411">
        <v>0</v>
      </c>
      <c r="AK76" s="411">
        <v>0</v>
      </c>
      <c r="AL76" s="411">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v>0</v>
      </c>
    </row>
    <row r="79" spans="1:39" s="283" customFormat="1" ht="15" outlineLevel="1">
      <c r="A79" s="509"/>
      <c r="B79" s="315" t="s">
        <v>214</v>
      </c>
      <c r="C79" s="291" t="s">
        <v>163</v>
      </c>
      <c r="D79" s="295"/>
      <c r="E79" s="295"/>
      <c r="F79" s="295"/>
      <c r="G79" s="295"/>
      <c r="H79" s="295"/>
      <c r="I79" s="295"/>
      <c r="J79" s="295"/>
      <c r="K79" s="295"/>
      <c r="L79" s="295"/>
      <c r="M79" s="295"/>
      <c r="N79" s="295">
        <v>12</v>
      </c>
      <c r="O79" s="295"/>
      <c r="P79" s="295"/>
      <c r="Q79" s="295"/>
      <c r="R79" s="295"/>
      <c r="S79" s="295"/>
      <c r="T79" s="295"/>
      <c r="U79" s="295"/>
      <c r="V79" s="295"/>
      <c r="W79" s="295"/>
      <c r="X79" s="295"/>
      <c r="Y79" s="411">
        <v>0</v>
      </c>
      <c r="Z79" s="411">
        <v>0</v>
      </c>
      <c r="AA79" s="411">
        <v>0</v>
      </c>
      <c r="AB79" s="411">
        <v>0</v>
      </c>
      <c r="AC79" s="411">
        <v>0</v>
      </c>
      <c r="AD79" s="411">
        <v>0</v>
      </c>
      <c r="AE79" s="411">
        <v>0</v>
      </c>
      <c r="AF79" s="411">
        <v>0</v>
      </c>
      <c r="AG79" s="411">
        <v>0</v>
      </c>
      <c r="AH79" s="411">
        <v>0</v>
      </c>
      <c r="AI79" s="411">
        <v>0</v>
      </c>
      <c r="AJ79" s="411">
        <v>0</v>
      </c>
      <c r="AK79" s="411">
        <v>0</v>
      </c>
      <c r="AL79" s="411">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v>0</v>
      </c>
    </row>
    <row r="82" spans="1:39" s="283" customFormat="1" ht="15" outlineLevel="1">
      <c r="A82" s="509"/>
      <c r="B82" s="315" t="s">
        <v>214</v>
      </c>
      <c r="C82" s="291" t="s">
        <v>163</v>
      </c>
      <c r="D82" s="295"/>
      <c r="E82" s="295"/>
      <c r="F82" s="295"/>
      <c r="G82" s="295"/>
      <c r="H82" s="295"/>
      <c r="I82" s="295"/>
      <c r="J82" s="295"/>
      <c r="K82" s="295"/>
      <c r="L82" s="295"/>
      <c r="M82" s="295"/>
      <c r="N82" s="295">
        <v>12</v>
      </c>
      <c r="O82" s="295"/>
      <c r="P82" s="295"/>
      <c r="Q82" s="295"/>
      <c r="R82" s="295"/>
      <c r="S82" s="295"/>
      <c r="T82" s="295"/>
      <c r="U82" s="295"/>
      <c r="V82" s="295"/>
      <c r="W82" s="295"/>
      <c r="X82" s="295"/>
      <c r="Y82" s="411">
        <v>0</v>
      </c>
      <c r="Z82" s="411">
        <v>0</v>
      </c>
      <c r="AA82" s="411">
        <v>0</v>
      </c>
      <c r="AB82" s="411">
        <v>0</v>
      </c>
      <c r="AC82" s="411">
        <v>0</v>
      </c>
      <c r="AD82" s="411">
        <v>0</v>
      </c>
      <c r="AE82" s="411">
        <v>0</v>
      </c>
      <c r="AF82" s="411">
        <v>0</v>
      </c>
      <c r="AG82" s="411">
        <v>0</v>
      </c>
      <c r="AH82" s="411">
        <v>0</v>
      </c>
      <c r="AI82" s="411">
        <v>0</v>
      </c>
      <c r="AJ82" s="411">
        <v>0</v>
      </c>
      <c r="AK82" s="411">
        <v>0</v>
      </c>
      <c r="AL82" s="411">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v>0</v>
      </c>
    </row>
    <row r="85" spans="1:39" s="283" customFormat="1" ht="15" outlineLevel="1">
      <c r="A85" s="509"/>
      <c r="B85" s="315" t="s">
        <v>214</v>
      </c>
      <c r="C85" s="291" t="s">
        <v>163</v>
      </c>
      <c r="D85" s="295"/>
      <c r="E85" s="295"/>
      <c r="F85" s="295"/>
      <c r="G85" s="295"/>
      <c r="H85" s="295"/>
      <c r="I85" s="295"/>
      <c r="J85" s="295"/>
      <c r="K85" s="295"/>
      <c r="L85" s="295"/>
      <c r="M85" s="295"/>
      <c r="N85" s="295">
        <v>12</v>
      </c>
      <c r="O85" s="295"/>
      <c r="P85" s="295"/>
      <c r="Q85" s="295"/>
      <c r="R85" s="295"/>
      <c r="S85" s="295"/>
      <c r="T85" s="295"/>
      <c r="U85" s="295"/>
      <c r="V85" s="295"/>
      <c r="W85" s="295"/>
      <c r="X85" s="295"/>
      <c r="Y85" s="411">
        <v>0</v>
      </c>
      <c r="Z85" s="411">
        <v>0</v>
      </c>
      <c r="AA85" s="411">
        <v>0</v>
      </c>
      <c r="AB85" s="411">
        <v>0</v>
      </c>
      <c r="AC85" s="411">
        <v>0</v>
      </c>
      <c r="AD85" s="411">
        <v>0</v>
      </c>
      <c r="AE85" s="411">
        <v>0</v>
      </c>
      <c r="AF85" s="411">
        <v>0</v>
      </c>
      <c r="AG85" s="411">
        <v>0</v>
      </c>
      <c r="AH85" s="411">
        <v>0</v>
      </c>
      <c r="AI85" s="411">
        <v>0</v>
      </c>
      <c r="AJ85" s="411">
        <v>0</v>
      </c>
      <c r="AK85" s="411">
        <v>0</v>
      </c>
      <c r="AL85" s="411">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v>0</v>
      </c>
      <c r="Z88" s="411">
        <v>0</v>
      </c>
      <c r="AA88" s="411">
        <v>0</v>
      </c>
      <c r="AB88" s="411">
        <v>0</v>
      </c>
      <c r="AC88" s="411">
        <v>0</v>
      </c>
      <c r="AD88" s="411">
        <v>0</v>
      </c>
      <c r="AE88" s="411">
        <v>0</v>
      </c>
      <c r="AF88" s="411">
        <v>0</v>
      </c>
      <c r="AG88" s="411">
        <v>0</v>
      </c>
      <c r="AH88" s="411">
        <v>0</v>
      </c>
      <c r="AI88" s="411">
        <v>0</v>
      </c>
      <c r="AJ88" s="411">
        <v>0</v>
      </c>
      <c r="AK88" s="411">
        <v>0</v>
      </c>
      <c r="AL88" s="41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4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v>0</v>
      </c>
      <c r="Z92" s="411">
        <v>0</v>
      </c>
      <c r="AA92" s="411">
        <v>0</v>
      </c>
      <c r="AB92" s="411">
        <v>0</v>
      </c>
      <c r="AC92" s="411">
        <v>0</v>
      </c>
      <c r="AD92" s="411">
        <v>0</v>
      </c>
      <c r="AE92" s="411">
        <v>0</v>
      </c>
      <c r="AF92" s="411">
        <v>0</v>
      </c>
      <c r="AG92" s="411">
        <v>0</v>
      </c>
      <c r="AH92" s="411">
        <v>0</v>
      </c>
      <c r="AI92" s="411">
        <v>0</v>
      </c>
      <c r="AJ92" s="411">
        <v>0</v>
      </c>
      <c r="AK92" s="411">
        <v>0</v>
      </c>
      <c r="AL92" s="411">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4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v>0</v>
      </c>
      <c r="Z96" s="411">
        <v>0</v>
      </c>
      <c r="AA96" s="411">
        <v>0</v>
      </c>
      <c r="AB96" s="411">
        <v>0</v>
      </c>
      <c r="AC96" s="411">
        <v>0</v>
      </c>
      <c r="AD96" s="411">
        <v>0</v>
      </c>
      <c r="AE96" s="411">
        <v>0</v>
      </c>
      <c r="AF96" s="411">
        <v>0</v>
      </c>
      <c r="AG96" s="411">
        <v>0</v>
      </c>
      <c r="AH96" s="411">
        <v>0</v>
      </c>
      <c r="AI96" s="411">
        <v>0</v>
      </c>
      <c r="AJ96" s="411">
        <v>0</v>
      </c>
      <c r="AK96" s="411">
        <v>0</v>
      </c>
      <c r="AL96" s="411">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v>0</v>
      </c>
    </row>
    <row r="99" spans="1:39" s="283" customFormat="1" ht="15" outlineLevel="1">
      <c r="A99" s="509"/>
      <c r="B99" s="315" t="s">
        <v>214</v>
      </c>
      <c r="C99" s="291" t="s">
        <v>163</v>
      </c>
      <c r="D99" s="295"/>
      <c r="E99" s="295"/>
      <c r="F99" s="295"/>
      <c r="G99" s="295"/>
      <c r="H99" s="295"/>
      <c r="I99" s="295"/>
      <c r="J99" s="295"/>
      <c r="K99" s="295"/>
      <c r="L99" s="295"/>
      <c r="M99" s="295"/>
      <c r="N99" s="295">
        <v>0</v>
      </c>
      <c r="O99" s="295"/>
      <c r="P99" s="295"/>
      <c r="Q99" s="295"/>
      <c r="R99" s="295"/>
      <c r="S99" s="295"/>
      <c r="T99" s="295"/>
      <c r="U99" s="295"/>
      <c r="V99" s="295"/>
      <c r="W99" s="295"/>
      <c r="X99" s="295"/>
      <c r="Y99" s="411">
        <v>0</v>
      </c>
      <c r="Z99" s="411">
        <v>0</v>
      </c>
      <c r="AA99" s="411">
        <v>0</v>
      </c>
      <c r="AB99" s="411">
        <v>0</v>
      </c>
      <c r="AC99" s="411">
        <v>0</v>
      </c>
      <c r="AD99" s="411">
        <v>0</v>
      </c>
      <c r="AE99" s="411">
        <v>0</v>
      </c>
      <c r="AF99" s="411">
        <v>0</v>
      </c>
      <c r="AG99" s="411">
        <v>0</v>
      </c>
      <c r="AH99" s="411">
        <v>0</v>
      </c>
      <c r="AI99" s="411">
        <v>0</v>
      </c>
      <c r="AJ99" s="411">
        <v>0</v>
      </c>
      <c r="AK99" s="411">
        <v>0</v>
      </c>
      <c r="AL99" s="411">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4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25080.794138399997</v>
      </c>
      <c r="E102" s="295">
        <v>25080.794138399997</v>
      </c>
      <c r="F102" s="295">
        <v>25080.794138399997</v>
      </c>
      <c r="G102" s="295">
        <v>25080.794138399997</v>
      </c>
      <c r="H102" s="295">
        <v>25080.794138399997</v>
      </c>
      <c r="I102" s="295">
        <v>25080.794138399997</v>
      </c>
      <c r="J102" s="295">
        <v>25080.794138399997</v>
      </c>
      <c r="K102" s="295">
        <v>25080.794138399997</v>
      </c>
      <c r="L102" s="295">
        <v>25080.794138399997</v>
      </c>
      <c r="M102" s="295">
        <v>25080.794138399997</v>
      </c>
      <c r="N102" s="295">
        <v>12</v>
      </c>
      <c r="O102" s="295">
        <v>4.3163119999999999</v>
      </c>
      <c r="P102" s="295">
        <v>4.3163119999999999</v>
      </c>
      <c r="Q102" s="295">
        <v>4.3163119999999999</v>
      </c>
      <c r="R102" s="295">
        <v>4.3163119999999999</v>
      </c>
      <c r="S102" s="295">
        <v>4.3163119999999999</v>
      </c>
      <c r="T102" s="295">
        <v>4.3163119999999999</v>
      </c>
      <c r="U102" s="295">
        <v>4.3163119999999999</v>
      </c>
      <c r="V102" s="295">
        <v>4.3163119999999999</v>
      </c>
      <c r="W102" s="295">
        <v>4.3163119999999999</v>
      </c>
      <c r="X102" s="295">
        <v>4.3163119999999999</v>
      </c>
      <c r="Y102" s="410"/>
      <c r="Z102" s="410"/>
      <c r="AA102" s="410">
        <v>1</v>
      </c>
      <c r="AB102" s="410"/>
      <c r="AC102" s="410"/>
      <c r="AD102" s="410"/>
      <c r="AE102" s="415"/>
      <c r="AF102" s="415"/>
      <c r="AG102" s="415"/>
      <c r="AH102" s="415"/>
      <c r="AI102" s="415"/>
      <c r="AJ102" s="415"/>
      <c r="AK102" s="415"/>
      <c r="AL102" s="415"/>
      <c r="AM102" s="296">
        <v>1</v>
      </c>
    </row>
    <row r="103" spans="1:39" s="283" customFormat="1" ht="15" outlineLevel="1">
      <c r="A103" s="509"/>
      <c r="B103" s="315" t="s">
        <v>214</v>
      </c>
      <c r="C103" s="291" t="s">
        <v>163</v>
      </c>
      <c r="D103" s="295"/>
      <c r="E103" s="295"/>
      <c r="F103" s="295"/>
      <c r="G103" s="295"/>
      <c r="H103" s="295"/>
      <c r="I103" s="295"/>
      <c r="J103" s="295"/>
      <c r="K103" s="295"/>
      <c r="L103" s="295"/>
      <c r="M103" s="295"/>
      <c r="N103" s="295">
        <v>12</v>
      </c>
      <c r="O103" s="295"/>
      <c r="P103" s="295"/>
      <c r="Q103" s="295"/>
      <c r="R103" s="295"/>
      <c r="S103" s="295"/>
      <c r="T103" s="295"/>
      <c r="U103" s="295"/>
      <c r="V103" s="295"/>
      <c r="W103" s="295"/>
      <c r="X103" s="295"/>
      <c r="Y103" s="411">
        <v>0</v>
      </c>
      <c r="Z103" s="411">
        <v>0</v>
      </c>
      <c r="AA103" s="411">
        <v>1</v>
      </c>
      <c r="AB103" s="411">
        <v>0</v>
      </c>
      <c r="AC103" s="411">
        <v>0</v>
      </c>
      <c r="AD103" s="411">
        <v>0</v>
      </c>
      <c r="AE103" s="411">
        <v>0</v>
      </c>
      <c r="AF103" s="411">
        <v>0</v>
      </c>
      <c r="AG103" s="411">
        <v>0</v>
      </c>
      <c r="AH103" s="411">
        <v>0</v>
      </c>
      <c r="AI103" s="411">
        <v>0</v>
      </c>
      <c r="AJ103" s="411">
        <v>0</v>
      </c>
      <c r="AK103" s="411">
        <v>0</v>
      </c>
      <c r="AL103" s="411">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571.37831030377185</v>
      </c>
      <c r="E105" s="295">
        <v>571.37831030377185</v>
      </c>
      <c r="F105" s="295">
        <v>571.37831030377185</v>
      </c>
      <c r="G105" s="295">
        <v>571.37831030377185</v>
      </c>
      <c r="H105" s="295">
        <v>571.37831030377185</v>
      </c>
      <c r="I105" s="295">
        <v>571.37831030377185</v>
      </c>
      <c r="J105" s="295">
        <v>571.37831030377185</v>
      </c>
      <c r="K105" s="295">
        <v>571.37831030377185</v>
      </c>
      <c r="L105" s="295">
        <v>571.37831030377185</v>
      </c>
      <c r="M105" s="295">
        <v>571.37831030377185</v>
      </c>
      <c r="N105" s="295">
        <v>12</v>
      </c>
      <c r="O105" s="295">
        <v>0.11124967100930137</v>
      </c>
      <c r="P105" s="295">
        <v>0.11124967100930137</v>
      </c>
      <c r="Q105" s="295">
        <v>0.11124967100930137</v>
      </c>
      <c r="R105" s="295">
        <v>0.11124967100930137</v>
      </c>
      <c r="S105" s="295">
        <v>0.11124967100930137</v>
      </c>
      <c r="T105" s="295">
        <v>0.11124967100930137</v>
      </c>
      <c r="U105" s="295">
        <v>0.11124967100930137</v>
      </c>
      <c r="V105" s="295">
        <v>0.11124967100930137</v>
      </c>
      <c r="W105" s="295">
        <v>0.11124967100930137</v>
      </c>
      <c r="X105" s="295">
        <v>0.11124967100930137</v>
      </c>
      <c r="Y105" s="410"/>
      <c r="Z105" s="410">
        <v>1</v>
      </c>
      <c r="AA105" s="410"/>
      <c r="AB105" s="410"/>
      <c r="AC105" s="410"/>
      <c r="AD105" s="410"/>
      <c r="AE105" s="415"/>
      <c r="AF105" s="415"/>
      <c r="AG105" s="415"/>
      <c r="AH105" s="415"/>
      <c r="AI105" s="415"/>
      <c r="AJ105" s="415"/>
      <c r="AK105" s="415"/>
      <c r="AL105" s="415"/>
      <c r="AM105" s="296">
        <v>1</v>
      </c>
    </row>
    <row r="106" spans="1:39" s="283" customFormat="1" ht="15" outlineLevel="1">
      <c r="A106" s="509"/>
      <c r="B106" s="315" t="s">
        <v>214</v>
      </c>
      <c r="C106" s="291" t="s">
        <v>163</v>
      </c>
      <c r="D106" s="295">
        <v>0</v>
      </c>
      <c r="E106" s="295">
        <v>0</v>
      </c>
      <c r="F106" s="295">
        <v>0</v>
      </c>
      <c r="G106" s="295">
        <v>0</v>
      </c>
      <c r="H106" s="295">
        <v>0</v>
      </c>
      <c r="I106" s="295">
        <v>0</v>
      </c>
      <c r="J106" s="295">
        <v>0</v>
      </c>
      <c r="K106" s="295">
        <v>0</v>
      </c>
      <c r="L106" s="295">
        <v>0</v>
      </c>
      <c r="M106" s="295">
        <v>0</v>
      </c>
      <c r="N106" s="295">
        <v>12</v>
      </c>
      <c r="O106" s="295">
        <v>0</v>
      </c>
      <c r="P106" s="295">
        <v>0</v>
      </c>
      <c r="Q106" s="295">
        <v>0</v>
      </c>
      <c r="R106" s="295">
        <v>0</v>
      </c>
      <c r="S106" s="295">
        <v>0</v>
      </c>
      <c r="T106" s="295">
        <v>0</v>
      </c>
      <c r="U106" s="295">
        <v>0</v>
      </c>
      <c r="V106" s="295">
        <v>0</v>
      </c>
      <c r="W106" s="295">
        <v>0</v>
      </c>
      <c r="X106" s="295">
        <v>0</v>
      </c>
      <c r="Y106" s="411">
        <v>0</v>
      </c>
      <c r="Z106" s="411">
        <v>1</v>
      </c>
      <c r="AA106" s="411">
        <v>0</v>
      </c>
      <c r="AB106" s="411">
        <v>0</v>
      </c>
      <c r="AC106" s="411">
        <v>0</v>
      </c>
      <c r="AD106" s="411">
        <v>0</v>
      </c>
      <c r="AE106" s="411">
        <v>0</v>
      </c>
      <c r="AF106" s="411">
        <v>0</v>
      </c>
      <c r="AG106" s="411">
        <v>0</v>
      </c>
      <c r="AH106" s="411">
        <v>0</v>
      </c>
      <c r="AI106" s="411">
        <v>0</v>
      </c>
      <c r="AJ106" s="411">
        <v>0</v>
      </c>
      <c r="AK106" s="411">
        <v>0</v>
      </c>
      <c r="AL106" s="411">
        <v>0</v>
      </c>
      <c r="AM106" s="306"/>
    </row>
    <row r="107" spans="1:39" s="309" customFormat="1" ht="15.4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v>0</v>
      </c>
    </row>
    <row r="109" spans="1:39" s="283" customFormat="1" ht="15" outlineLevel="1">
      <c r="A109" s="509"/>
      <c r="B109" s="315" t="s">
        <v>214</v>
      </c>
      <c r="C109" s="291" t="s">
        <v>163</v>
      </c>
      <c r="D109" s="295"/>
      <c r="E109" s="295"/>
      <c r="F109" s="295"/>
      <c r="G109" s="295"/>
      <c r="H109" s="295"/>
      <c r="I109" s="295"/>
      <c r="J109" s="295"/>
      <c r="K109" s="295"/>
      <c r="L109" s="295"/>
      <c r="M109" s="295"/>
      <c r="N109" s="295">
        <v>0</v>
      </c>
      <c r="O109" s="295"/>
      <c r="P109" s="295"/>
      <c r="Q109" s="295"/>
      <c r="R109" s="295"/>
      <c r="S109" s="295"/>
      <c r="T109" s="295"/>
      <c r="U109" s="295"/>
      <c r="V109" s="295"/>
      <c r="W109" s="295"/>
      <c r="X109" s="295"/>
      <c r="Y109" s="411">
        <v>0</v>
      </c>
      <c r="Z109" s="411">
        <v>0</v>
      </c>
      <c r="AA109" s="411">
        <v>0</v>
      </c>
      <c r="AB109" s="411">
        <v>0</v>
      </c>
      <c r="AC109" s="411">
        <v>0</v>
      </c>
      <c r="AD109" s="411">
        <v>0</v>
      </c>
      <c r="AE109" s="411">
        <v>0</v>
      </c>
      <c r="AF109" s="411">
        <v>0</v>
      </c>
      <c r="AG109" s="411">
        <v>0</v>
      </c>
      <c r="AH109" s="411">
        <v>0</v>
      </c>
      <c r="AI109" s="411">
        <v>0</v>
      </c>
      <c r="AJ109" s="411">
        <v>0</v>
      </c>
      <c r="AK109" s="411">
        <v>0</v>
      </c>
      <c r="AL109" s="411">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v>0</v>
      </c>
    </row>
    <row r="112" spans="1:39" s="283" customFormat="1" ht="15" outlineLevel="1">
      <c r="A112" s="509"/>
      <c r="B112" s="324" t="s">
        <v>214</v>
      </c>
      <c r="C112" s="291" t="s">
        <v>163</v>
      </c>
      <c r="D112" s="295"/>
      <c r="E112" s="295"/>
      <c r="F112" s="295"/>
      <c r="G112" s="295"/>
      <c r="H112" s="295"/>
      <c r="I112" s="295"/>
      <c r="J112" s="295"/>
      <c r="K112" s="295"/>
      <c r="L112" s="295"/>
      <c r="M112" s="295"/>
      <c r="N112" s="295">
        <v>0</v>
      </c>
      <c r="O112" s="295"/>
      <c r="P112" s="295"/>
      <c r="Q112" s="295"/>
      <c r="R112" s="295"/>
      <c r="S112" s="295"/>
      <c r="T112" s="295"/>
      <c r="U112" s="295"/>
      <c r="V112" s="295"/>
      <c r="W112" s="295"/>
      <c r="X112" s="295"/>
      <c r="Y112" s="411">
        <v>0</v>
      </c>
      <c r="Z112" s="411">
        <v>0</v>
      </c>
      <c r="AA112" s="411">
        <v>0</v>
      </c>
      <c r="AB112" s="411">
        <v>0</v>
      </c>
      <c r="AC112" s="411">
        <v>0</v>
      </c>
      <c r="AD112" s="411">
        <v>0</v>
      </c>
      <c r="AE112" s="411">
        <v>0</v>
      </c>
      <c r="AF112" s="411">
        <v>0</v>
      </c>
      <c r="AG112" s="411">
        <v>0</v>
      </c>
      <c r="AH112" s="411">
        <v>0</v>
      </c>
      <c r="AI112" s="411">
        <v>0</v>
      </c>
      <c r="AJ112" s="411">
        <v>0</v>
      </c>
      <c r="AK112" s="411">
        <v>0</v>
      </c>
      <c r="AL112" s="411">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v>0</v>
      </c>
    </row>
    <row r="115" spans="1:39" s="283" customFormat="1" ht="15" outlineLevel="1">
      <c r="A115" s="509"/>
      <c r="B115" s="324" t="s">
        <v>214</v>
      </c>
      <c r="C115" s="291" t="s">
        <v>163</v>
      </c>
      <c r="D115" s="295"/>
      <c r="E115" s="295"/>
      <c r="F115" s="295"/>
      <c r="G115" s="295"/>
      <c r="H115" s="295"/>
      <c r="I115" s="295"/>
      <c r="J115" s="295"/>
      <c r="K115" s="295"/>
      <c r="L115" s="295"/>
      <c r="M115" s="295"/>
      <c r="N115" s="295">
        <v>0</v>
      </c>
      <c r="O115" s="295"/>
      <c r="P115" s="295"/>
      <c r="Q115" s="295"/>
      <c r="R115" s="295"/>
      <c r="S115" s="295"/>
      <c r="T115" s="295"/>
      <c r="U115" s="295"/>
      <c r="V115" s="295"/>
      <c r="W115" s="295"/>
      <c r="X115" s="295"/>
      <c r="Y115" s="411">
        <v>0</v>
      </c>
      <c r="Z115" s="411">
        <v>0</v>
      </c>
      <c r="AA115" s="411">
        <v>0</v>
      </c>
      <c r="AB115" s="411">
        <v>0</v>
      </c>
      <c r="AC115" s="411">
        <v>0</v>
      </c>
      <c r="AD115" s="411">
        <v>0</v>
      </c>
      <c r="AE115" s="411">
        <v>0</v>
      </c>
      <c r="AF115" s="411">
        <v>0</v>
      </c>
      <c r="AG115" s="411">
        <v>0</v>
      </c>
      <c r="AH115" s="411">
        <v>0</v>
      </c>
      <c r="AI115" s="411">
        <v>0</v>
      </c>
      <c r="AJ115" s="411">
        <v>0</v>
      </c>
      <c r="AK115" s="411">
        <v>0</v>
      </c>
      <c r="AL115" s="411">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4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v>0</v>
      </c>
    </row>
    <row r="119" spans="1:39" s="283" customFormat="1" ht="15" outlineLevel="1">
      <c r="A119" s="509"/>
      <c r="B119" s="324" t="s">
        <v>214</v>
      </c>
      <c r="C119" s="291" t="s">
        <v>163</v>
      </c>
      <c r="D119" s="295"/>
      <c r="E119" s="295"/>
      <c r="F119" s="295"/>
      <c r="G119" s="295"/>
      <c r="H119" s="295"/>
      <c r="I119" s="295"/>
      <c r="J119" s="295"/>
      <c r="K119" s="295"/>
      <c r="L119" s="295"/>
      <c r="M119" s="295"/>
      <c r="N119" s="295">
        <v>0</v>
      </c>
      <c r="O119" s="295"/>
      <c r="P119" s="295"/>
      <c r="Q119" s="295"/>
      <c r="R119" s="295"/>
      <c r="S119" s="295"/>
      <c r="T119" s="295"/>
      <c r="U119" s="295"/>
      <c r="V119" s="295"/>
      <c r="W119" s="295"/>
      <c r="X119" s="295"/>
      <c r="Y119" s="411">
        <v>0</v>
      </c>
      <c r="Z119" s="411">
        <v>0</v>
      </c>
      <c r="AA119" s="411">
        <v>0</v>
      </c>
      <c r="AB119" s="411">
        <v>0</v>
      </c>
      <c r="AC119" s="411">
        <v>0</v>
      </c>
      <c r="AD119" s="411">
        <v>0</v>
      </c>
      <c r="AE119" s="411">
        <v>0</v>
      </c>
      <c r="AF119" s="411">
        <v>0</v>
      </c>
      <c r="AG119" s="411">
        <v>0</v>
      </c>
      <c r="AH119" s="411">
        <v>0</v>
      </c>
      <c r="AI119" s="411">
        <v>0</v>
      </c>
      <c r="AJ119" s="411">
        <v>0</v>
      </c>
      <c r="AK119" s="411">
        <v>0</v>
      </c>
      <c r="AL119" s="411">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v>0</v>
      </c>
    </row>
    <row r="122" spans="1:39" s="283" customFormat="1" ht="15" outlineLevel="1">
      <c r="A122" s="509"/>
      <c r="B122" s="324" t="s">
        <v>214</v>
      </c>
      <c r="C122" s="291" t="s">
        <v>163</v>
      </c>
      <c r="D122" s="295"/>
      <c r="E122" s="295"/>
      <c r="F122" s="295"/>
      <c r="G122" s="295"/>
      <c r="H122" s="295"/>
      <c r="I122" s="295"/>
      <c r="J122" s="295"/>
      <c r="K122" s="295"/>
      <c r="L122" s="295"/>
      <c r="M122" s="295"/>
      <c r="N122" s="295">
        <v>0</v>
      </c>
      <c r="O122" s="295"/>
      <c r="P122" s="295"/>
      <c r="Q122" s="295"/>
      <c r="R122" s="295"/>
      <c r="S122" s="295"/>
      <c r="T122" s="295"/>
      <c r="U122" s="295"/>
      <c r="V122" s="295"/>
      <c r="W122" s="295"/>
      <c r="X122" s="295"/>
      <c r="Y122" s="411">
        <v>0</v>
      </c>
      <c r="Z122" s="411">
        <v>0</v>
      </c>
      <c r="AA122" s="411">
        <v>0</v>
      </c>
      <c r="AB122" s="411">
        <v>0</v>
      </c>
      <c r="AC122" s="411">
        <v>0</v>
      </c>
      <c r="AD122" s="411">
        <v>0</v>
      </c>
      <c r="AE122" s="411">
        <v>0</v>
      </c>
      <c r="AF122" s="411">
        <v>0</v>
      </c>
      <c r="AG122" s="411">
        <v>0</v>
      </c>
      <c r="AH122" s="411">
        <v>0</v>
      </c>
      <c r="AI122" s="411">
        <v>0</v>
      </c>
      <c r="AJ122" s="411">
        <v>0</v>
      </c>
      <c r="AK122" s="411">
        <v>0</v>
      </c>
      <c r="AL122" s="41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v>0</v>
      </c>
    </row>
    <row r="125" spans="1:39" s="283" customFormat="1" ht="15" outlineLevel="1">
      <c r="A125" s="509"/>
      <c r="B125" s="324" t="s">
        <v>214</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v>0</v>
      </c>
      <c r="AC125" s="411">
        <v>0</v>
      </c>
      <c r="AD125" s="411">
        <v>0</v>
      </c>
      <c r="AE125" s="411">
        <v>0</v>
      </c>
      <c r="AF125" s="411">
        <v>0</v>
      </c>
      <c r="AG125" s="411">
        <v>0</v>
      </c>
      <c r="AH125" s="411">
        <v>0</v>
      </c>
      <c r="AI125" s="411">
        <v>0</v>
      </c>
      <c r="AJ125" s="411">
        <v>0</v>
      </c>
      <c r="AK125" s="411">
        <v>0</v>
      </c>
      <c r="AL125" s="411">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45">
      <c r="A127" s="509"/>
      <c r="B127" s="327" t="s">
        <v>237</v>
      </c>
      <c r="C127" s="328"/>
      <c r="D127" s="328">
        <f>SUM(D22:D125)</f>
        <v>546649.7718907292</v>
      </c>
      <c r="E127" s="328"/>
      <c r="F127" s="328"/>
      <c r="G127" s="328"/>
      <c r="H127" s="328"/>
      <c r="I127" s="328"/>
      <c r="J127" s="328"/>
      <c r="K127" s="328"/>
      <c r="L127" s="328"/>
      <c r="M127" s="328"/>
      <c r="N127" s="328"/>
      <c r="O127" s="328">
        <f>SUM(O22:O125)</f>
        <v>108.09279441687039</v>
      </c>
      <c r="P127" s="328"/>
      <c r="Q127" s="328"/>
      <c r="R127" s="328"/>
      <c r="S127" s="328"/>
      <c r="T127" s="328"/>
      <c r="U127" s="328"/>
      <c r="V127" s="328"/>
      <c r="W127" s="328"/>
      <c r="X127" s="328"/>
      <c r="Y127" s="329">
        <f>IF(Y21="kWh",SUMPRODUCT(D22:D125,Y22:Y125))</f>
        <v>187143.44386092605</v>
      </c>
      <c r="Z127" s="329">
        <f>IF(Z21="kWh",SUMPRODUCT(D22:D125,Z22:Z125))</f>
        <v>256079.23866126715</v>
      </c>
      <c r="AA127" s="329">
        <f>IF(AA21="kW",SUMPRODUCT(N22:N125,O22:O125,AA22:AA125),SUMPRODUCT(D22:D125,AA22:AA125))</f>
        <v>143.55040796630925</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4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1219155</v>
      </c>
      <c r="Z128" s="328">
        <f>HLOOKUP(Z20,'2. LRAMVA Threshold'!$B$42:$Q$53,3,FALSE)</f>
        <v>658151</v>
      </c>
      <c r="AA128" s="328">
        <f>HLOOKUP(AA20,'2. LRAMVA Threshold'!$B$42:$Q$53,3,FALSE)</f>
        <v>3236</v>
      </c>
      <c r="AB128" s="328">
        <f>HLOOKUP(AB20,'2. LRAMVA Threshold'!$B$42:$Q$53,3,FALSE)</f>
        <v>2</v>
      </c>
      <c r="AC128" s="328">
        <f>HLOOKUP(AC20,'2. LRAMVA Threshold'!$B$42:$Q$53,3,FALSE)</f>
        <v>81</v>
      </c>
      <c r="AD128" s="328">
        <f>HLOOKUP(AD20,'2. LRAMVA Threshold'!$B$42:$Q$53,3,FALSE)</f>
        <v>1714</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1.37E-2</v>
      </c>
      <c r="Z130" s="341">
        <f>HLOOKUP(Z$20,'3.  Distribution Rates'!$C$122:$P$133,3,FALSE)</f>
        <v>8.3000000000000001E-3</v>
      </c>
      <c r="AA130" s="341">
        <f>HLOOKUP(AA$20,'3.  Distribution Rates'!$C$122:$P$133,3,FALSE)</f>
        <v>1.4132</v>
      </c>
      <c r="AB130" s="341">
        <f>HLOOKUP(AB$20,'3.  Distribution Rates'!$C$122:$P$133,3,FALSE)</f>
        <v>16.7883</v>
      </c>
      <c r="AC130" s="341">
        <f>HLOOKUP(AC$20,'3.  Distribution Rates'!$C$122:$P$133,3,FALSE)</f>
        <v>14.6546</v>
      </c>
      <c r="AD130" s="341">
        <f>HLOOKUP(AD$20,'3.  Distribution Rates'!$C$122:$P$133,3,FALSE)</f>
        <v>8.0999999999999996E-3</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4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0">Y127*Y130</f>
        <v>2563.865180894687</v>
      </c>
      <c r="Z131" s="346">
        <f t="shared" si="0"/>
        <v>2125.4576808885172</v>
      </c>
      <c r="AA131" s="347">
        <f t="shared" si="0"/>
        <v>202.86543653798824</v>
      </c>
      <c r="AB131" s="347">
        <f t="shared" si="0"/>
        <v>0</v>
      </c>
      <c r="AC131" s="347">
        <f t="shared" si="0"/>
        <v>0</v>
      </c>
      <c r="AD131" s="347">
        <f t="shared" si="0"/>
        <v>0</v>
      </c>
      <c r="AE131" s="347">
        <f>AE127*AE130</f>
        <v>0</v>
      </c>
      <c r="AF131" s="347">
        <f t="shared" ref="AF131:AL131" si="1">AF127*AF130</f>
        <v>0</v>
      </c>
      <c r="AG131" s="347">
        <f t="shared" si="1"/>
        <v>0</v>
      </c>
      <c r="AH131" s="347">
        <f t="shared" si="1"/>
        <v>0</v>
      </c>
      <c r="AI131" s="347">
        <f t="shared" si="1"/>
        <v>0</v>
      </c>
      <c r="AJ131" s="347">
        <f t="shared" si="1"/>
        <v>0</v>
      </c>
      <c r="AK131" s="347">
        <f t="shared" si="1"/>
        <v>0</v>
      </c>
      <c r="AL131" s="347">
        <f t="shared" si="1"/>
        <v>0</v>
      </c>
      <c r="AM131" s="407">
        <f>SUM(Y131:AL131)</f>
        <v>4892.1882983211926</v>
      </c>
    </row>
    <row r="132" spans="1:40" s="303" customFormat="1" ht="15.4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2">Y128*Y130</f>
        <v>16702.423500000001</v>
      </c>
      <c r="Z132" s="347">
        <f t="shared" si="2"/>
        <v>5462.6532999999999</v>
      </c>
      <c r="AA132" s="347">
        <f t="shared" si="2"/>
        <v>4573.1152000000002</v>
      </c>
      <c r="AB132" s="347">
        <f t="shared" si="2"/>
        <v>33.576599999999999</v>
      </c>
      <c r="AC132" s="347">
        <f t="shared" si="2"/>
        <v>1187.0226</v>
      </c>
      <c r="AD132" s="347">
        <f t="shared" si="2"/>
        <v>13.8834</v>
      </c>
      <c r="AE132" s="347">
        <f>AE128*AE130</f>
        <v>0</v>
      </c>
      <c r="AF132" s="347">
        <f t="shared" ref="AF132:AL132" si="3">AF128*AF130</f>
        <v>0</v>
      </c>
      <c r="AG132" s="347">
        <f t="shared" si="3"/>
        <v>0</v>
      </c>
      <c r="AH132" s="347">
        <f t="shared" si="3"/>
        <v>0</v>
      </c>
      <c r="AI132" s="347">
        <f t="shared" si="3"/>
        <v>0</v>
      </c>
      <c r="AJ132" s="347">
        <f t="shared" si="3"/>
        <v>0</v>
      </c>
      <c r="AK132" s="347">
        <f t="shared" si="3"/>
        <v>0</v>
      </c>
      <c r="AL132" s="347">
        <f t="shared" si="3"/>
        <v>0</v>
      </c>
      <c r="AM132" s="407">
        <f>SUM(Y132:AL132)</f>
        <v>27972.674600000002</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-23080.486301678808</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187143.44386092605</v>
      </c>
      <c r="Z135" s="291">
        <f>SUMPRODUCT(E22:E125,Z22:Z125)</f>
        <v>256079.23866126715</v>
      </c>
      <c r="AA135" s="291">
        <f>IF(AA21="kW",SUMPRODUCT(N22:N125,P22:P125,AA22:AA125),SUMPRODUCT(E22:E125,AA22:AA125))</f>
        <v>143.55040796630925</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187143.44386092605</v>
      </c>
      <c r="Z136" s="291">
        <f>SUMPRODUCT(F22:F125,Z22:Z125)</f>
        <v>256079.23866126715</v>
      </c>
      <c r="AA136" s="291">
        <f>IF(AA21="kW",SUMPRODUCT(N22:N125,Q22:Q125,AA22:AA125),SUMPRODUCT(F22:F125,AA22:AA125))</f>
        <v>143.55040796630925</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186630.75474602595</v>
      </c>
      <c r="Z137" s="291">
        <f>SUMPRODUCT(G22:G125,Z22:Z125)</f>
        <v>244005.32419801084</v>
      </c>
      <c r="AA137" s="291">
        <f>IF(AA21="kW",SUMPRODUCT(N22:N125,R22:R125,AA22:AA125),SUMPRODUCT(G22:G125,AA22:AA125))</f>
        <v>143.55040796630925</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165635.48800684456</v>
      </c>
      <c r="Z138" s="291">
        <f>SUMPRODUCT(H22:H125,Z22:Z125)</f>
        <v>244005.32419801084</v>
      </c>
      <c r="AA138" s="291">
        <f>IF(AA21="kW",SUMPRODUCT(N22:N125,S22:S125,AA22:AA125),SUMPRODUCT(H22:H125,AA22:AA125))</f>
        <v>143.55040796630925</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112206.06660528328</v>
      </c>
      <c r="Z139" s="291">
        <f>SUMPRODUCT(I22:I125,Z22:Z125)</f>
        <v>243917.1095008686</v>
      </c>
      <c r="AA139" s="291">
        <f>IF(AA21="kW",SUMPRODUCT(N22:N125,T22:T125,AA22:AA125),SUMPRODUCT(I22:I125,AA22:AA125))</f>
        <v>143.55040796630925</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90694.694916518958</v>
      </c>
      <c r="Z140" s="291">
        <f>SUMPRODUCT(J22:J125,Z22:Z125)</f>
        <v>130218.47844012271</v>
      </c>
      <c r="AA140" s="291">
        <f>IF(AA21="kW",SUMPRODUCT(N22:N125,U22:U125,AA22:AA125),SUMPRODUCT(J22:J125,AA22:AA125))</f>
        <v>143.55040796630925</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90292.414762177912</v>
      </c>
      <c r="Z141" s="291">
        <f>SUMPRODUCT(K22:K125,Z22:Z125)</f>
        <v>130087.88609435335</v>
      </c>
      <c r="AA141" s="291">
        <f>IF(AA21="kW",SUMPRODUCT(N22:N125,V22:V125,AA22:AA125),SUMPRODUCT(K22:K125,AA22:AA125))</f>
        <v>143.55040796630925</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107541.7408129679</v>
      </c>
      <c r="Z142" s="291">
        <f>SUMPRODUCT(L22:L125,Z22:Z125)</f>
        <v>130087.88609435335</v>
      </c>
      <c r="AA142" s="291">
        <f>IF(AA21="kW",SUMPRODUCT(N22:N125,W22:W125,AA22:AA125),SUMPRODUCT(L22:L125,AA22:AA125))</f>
        <v>143.55040796630925</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53857.309562775736</v>
      </c>
      <c r="Z143" s="326">
        <f>SUMPRODUCT(M22:M125,Z22:Z125)</f>
        <v>130087.88609435335</v>
      </c>
      <c r="AA143" s="326">
        <f>IF(AA21="kW",SUMPRODUCT(N22:N125,X22:X125,AA22:AA125),SUMPRODUCT(M22:M125,AA22:AA125))</f>
        <v>143.55040796630925</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583</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4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1036" t="s">
        <v>211</v>
      </c>
      <c r="C147" s="1038" t="s">
        <v>33</v>
      </c>
      <c r="D147" s="284" t="s">
        <v>421</v>
      </c>
      <c r="E147" s="1040" t="s">
        <v>209</v>
      </c>
      <c r="F147" s="1041"/>
      <c r="G147" s="1041"/>
      <c r="H147" s="1041"/>
      <c r="I147" s="1041"/>
      <c r="J147" s="1041"/>
      <c r="K147" s="1041"/>
      <c r="L147" s="1041"/>
      <c r="M147" s="1042"/>
      <c r="N147" s="1043" t="s">
        <v>213</v>
      </c>
      <c r="O147" s="284" t="s">
        <v>422</v>
      </c>
      <c r="P147" s="1040" t="s">
        <v>212</v>
      </c>
      <c r="Q147" s="1041"/>
      <c r="R147" s="1041"/>
      <c r="S147" s="1041"/>
      <c r="T147" s="1041"/>
      <c r="U147" s="1041"/>
      <c r="V147" s="1041"/>
      <c r="W147" s="1041"/>
      <c r="X147" s="1042"/>
      <c r="Y147" s="1033" t="s">
        <v>243</v>
      </c>
      <c r="Z147" s="1034"/>
      <c r="AA147" s="1034"/>
      <c r="AB147" s="1034"/>
      <c r="AC147" s="1034"/>
      <c r="AD147" s="1034"/>
      <c r="AE147" s="1034"/>
      <c r="AF147" s="1034"/>
      <c r="AG147" s="1034"/>
      <c r="AH147" s="1034"/>
      <c r="AI147" s="1034"/>
      <c r="AJ147" s="1034"/>
      <c r="AK147" s="1034"/>
      <c r="AL147" s="1034"/>
      <c r="AM147" s="1035"/>
    </row>
    <row r="148" spans="1:39" ht="60.75" customHeight="1">
      <c r="B148" s="1037"/>
      <c r="C148" s="1039"/>
      <c r="D148" s="285">
        <v>2012</v>
      </c>
      <c r="E148" s="285">
        <v>2013</v>
      </c>
      <c r="F148" s="285">
        <v>2014</v>
      </c>
      <c r="G148" s="285">
        <v>2015</v>
      </c>
      <c r="H148" s="285">
        <v>2016</v>
      </c>
      <c r="I148" s="285">
        <v>2017</v>
      </c>
      <c r="J148" s="285">
        <v>2018</v>
      </c>
      <c r="K148" s="285">
        <v>2019</v>
      </c>
      <c r="L148" s="285">
        <v>2020</v>
      </c>
      <c r="M148" s="285">
        <v>2021</v>
      </c>
      <c r="N148" s="1044"/>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50 - 4,999 kW</v>
      </c>
      <c r="AB148" s="285" t="str">
        <f>'1.  LRAMVA Summary'!G52</f>
        <v>Sentinel Lighting</v>
      </c>
      <c r="AC148" s="285" t="str">
        <f>'1.  LRAMVA Summary'!H52</f>
        <v>Street Lighting</v>
      </c>
      <c r="AD148" s="285" t="str">
        <f>'1.  LRAMVA Summary'!I52</f>
        <v>Unmetered Scattered Load</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kWh</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27216.872861939424</v>
      </c>
      <c r="E150" s="295">
        <v>27216.872861939424</v>
      </c>
      <c r="F150" s="295">
        <v>27216.872861939424</v>
      </c>
      <c r="G150" s="295">
        <v>27216.872861939424</v>
      </c>
      <c r="H150" s="295">
        <v>18690.429587665003</v>
      </c>
      <c r="I150" s="295">
        <v>0</v>
      </c>
      <c r="J150" s="295">
        <v>0</v>
      </c>
      <c r="K150" s="295">
        <v>0</v>
      </c>
      <c r="L150" s="295">
        <v>0</v>
      </c>
      <c r="M150" s="295">
        <v>0</v>
      </c>
      <c r="N150" s="291"/>
      <c r="O150" s="295">
        <v>3.9909560615124464</v>
      </c>
      <c r="P150" s="295">
        <v>3.9909560615124464</v>
      </c>
      <c r="Q150" s="295">
        <v>3.9909560615124464</v>
      </c>
      <c r="R150" s="295">
        <v>3.9909560615124464</v>
      </c>
      <c r="S150" s="295">
        <v>2.4574125114394771</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v>1</v>
      </c>
      <c r="Z151" s="411">
        <v>0</v>
      </c>
      <c r="AA151" s="411">
        <v>0</v>
      </c>
      <c r="AB151" s="411">
        <v>0</v>
      </c>
      <c r="AC151" s="411">
        <v>0</v>
      </c>
      <c r="AD151" s="411">
        <v>0</v>
      </c>
      <c r="AE151" s="411">
        <v>0</v>
      </c>
      <c r="AF151" s="411">
        <v>0</v>
      </c>
      <c r="AG151" s="411">
        <v>0</v>
      </c>
      <c r="AH151" s="411">
        <v>0</v>
      </c>
      <c r="AI151" s="411">
        <v>0</v>
      </c>
      <c r="AJ151" s="411">
        <v>0</v>
      </c>
      <c r="AK151" s="411">
        <v>0</v>
      </c>
      <c r="AL151" s="411">
        <v>0</v>
      </c>
      <c r="AM151" s="505"/>
    </row>
    <row r="152" spans="1:39" ht="15.4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5117.8916329546601</v>
      </c>
      <c r="E153" s="295">
        <v>5117.8916329546601</v>
      </c>
      <c r="F153" s="295">
        <v>5117.8916329546601</v>
      </c>
      <c r="G153" s="295">
        <v>4961.9134132070649</v>
      </c>
      <c r="H153" s="295">
        <v>0</v>
      </c>
      <c r="I153" s="295">
        <v>0</v>
      </c>
      <c r="J153" s="295">
        <v>0</v>
      </c>
      <c r="K153" s="295">
        <v>0</v>
      </c>
      <c r="L153" s="295">
        <v>0</v>
      </c>
      <c r="M153" s="295">
        <v>0</v>
      </c>
      <c r="N153" s="291"/>
      <c r="O153" s="295">
        <v>2.9572277504115823</v>
      </c>
      <c r="P153" s="295">
        <v>2.9572277504115823</v>
      </c>
      <c r="Q153" s="295">
        <v>2.9572277504115823</v>
      </c>
      <c r="R153" s="295">
        <v>2.7828051071421758</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v>1</v>
      </c>
      <c r="Z154" s="411">
        <v>0</v>
      </c>
      <c r="AA154" s="411">
        <v>0</v>
      </c>
      <c r="AB154" s="411">
        <v>0</v>
      </c>
      <c r="AC154" s="411">
        <v>0</v>
      </c>
      <c r="AD154" s="411">
        <v>0</v>
      </c>
      <c r="AE154" s="411">
        <v>0</v>
      </c>
      <c r="AF154" s="411">
        <v>0</v>
      </c>
      <c r="AG154" s="411">
        <v>0</v>
      </c>
      <c r="AH154" s="411">
        <v>0</v>
      </c>
      <c r="AI154" s="411">
        <v>0</v>
      </c>
      <c r="AJ154" s="411">
        <v>0</v>
      </c>
      <c r="AK154" s="411">
        <v>0</v>
      </c>
      <c r="AL154" s="411">
        <v>0</v>
      </c>
      <c r="AM154" s="505"/>
    </row>
    <row r="155" spans="1:39" ht="15.4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25550.601508520725</v>
      </c>
      <c r="E156" s="295">
        <v>25550.601508520725</v>
      </c>
      <c r="F156" s="295">
        <v>25550.601508520725</v>
      </c>
      <c r="G156" s="295">
        <v>25550.601508520725</v>
      </c>
      <c r="H156" s="295">
        <v>25550.601508520725</v>
      </c>
      <c r="I156" s="295">
        <v>25550.601508520725</v>
      </c>
      <c r="J156" s="295">
        <v>25550.601508520725</v>
      </c>
      <c r="K156" s="295">
        <v>25550.601508520725</v>
      </c>
      <c r="L156" s="295">
        <v>25550.601508520725</v>
      </c>
      <c r="M156" s="295">
        <v>25550.601508520725</v>
      </c>
      <c r="N156" s="291"/>
      <c r="O156" s="295">
        <v>13.62510002583527</v>
      </c>
      <c r="P156" s="295">
        <v>13.62510002583527</v>
      </c>
      <c r="Q156" s="295">
        <v>13.62510002583527</v>
      </c>
      <c r="R156" s="295">
        <v>13.62510002583527</v>
      </c>
      <c r="S156" s="295">
        <v>13.62510002583527</v>
      </c>
      <c r="T156" s="295">
        <v>13.62510002583527</v>
      </c>
      <c r="U156" s="295">
        <v>13.62510002583527</v>
      </c>
      <c r="V156" s="295">
        <v>13.62510002583527</v>
      </c>
      <c r="W156" s="295">
        <v>13.62510002583527</v>
      </c>
      <c r="X156" s="295">
        <v>13.62510002583527</v>
      </c>
      <c r="Y156" s="410">
        <v>1</v>
      </c>
      <c r="Z156" s="410"/>
      <c r="AA156" s="410"/>
      <c r="AB156" s="410"/>
      <c r="AC156" s="410"/>
      <c r="AD156" s="410"/>
      <c r="AE156" s="410"/>
      <c r="AF156" s="410"/>
      <c r="AG156" s="410"/>
      <c r="AH156" s="410"/>
      <c r="AI156" s="410"/>
      <c r="AJ156" s="410"/>
      <c r="AK156" s="410"/>
      <c r="AL156" s="410"/>
      <c r="AM156" s="296">
        <v>1</v>
      </c>
    </row>
    <row r="157" spans="1:39" ht="15" outlineLevel="1">
      <c r="B157" s="294" t="s">
        <v>244</v>
      </c>
      <c r="C157" s="291" t="s">
        <v>163</v>
      </c>
      <c r="D157" s="295">
        <v>1120.5731042577395</v>
      </c>
      <c r="E157" s="295">
        <v>1120.5731042577395</v>
      </c>
      <c r="F157" s="295">
        <v>1120.5731042577395</v>
      </c>
      <c r="G157" s="295">
        <v>1120.5731042577395</v>
      </c>
      <c r="H157" s="295">
        <v>1120.5731042577395</v>
      </c>
      <c r="I157" s="295">
        <v>1120.5731042577395</v>
      </c>
      <c r="J157" s="295">
        <v>1120.5731042577395</v>
      </c>
      <c r="K157" s="295">
        <v>1120.5731042577395</v>
      </c>
      <c r="L157" s="295">
        <v>1120.5731042577395</v>
      </c>
      <c r="M157" s="295">
        <v>1120.5731042577395</v>
      </c>
      <c r="N157" s="468"/>
      <c r="O157" s="295">
        <v>0.50961756474730424</v>
      </c>
      <c r="P157" s="295">
        <v>0.50961756474730424</v>
      </c>
      <c r="Q157" s="295">
        <v>0.50961756474730424</v>
      </c>
      <c r="R157" s="295">
        <v>0.50961756474730424</v>
      </c>
      <c r="S157" s="295">
        <v>0.50961756474730424</v>
      </c>
      <c r="T157" s="295">
        <v>0.50961756474730424</v>
      </c>
      <c r="U157" s="295">
        <v>0.50961756474730424</v>
      </c>
      <c r="V157" s="295">
        <v>0.50961756474730424</v>
      </c>
      <c r="W157" s="295">
        <v>0.50961756474730424</v>
      </c>
      <c r="X157" s="295">
        <v>0.50961756474730424</v>
      </c>
      <c r="Y157" s="411">
        <v>1</v>
      </c>
      <c r="Z157" s="411">
        <v>0</v>
      </c>
      <c r="AA157" s="411">
        <v>0</v>
      </c>
      <c r="AB157" s="411">
        <v>0</v>
      </c>
      <c r="AC157" s="411">
        <v>0</v>
      </c>
      <c r="AD157" s="411">
        <v>0</v>
      </c>
      <c r="AE157" s="411">
        <v>0</v>
      </c>
      <c r="AF157" s="411">
        <v>0</v>
      </c>
      <c r="AG157" s="411">
        <v>0</v>
      </c>
      <c r="AH157" s="411">
        <v>0</v>
      </c>
      <c r="AI157" s="411">
        <v>0</v>
      </c>
      <c r="AJ157" s="411">
        <v>0</v>
      </c>
      <c r="AK157" s="411">
        <v>0</v>
      </c>
      <c r="AL157" s="411">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2861.507313307442</v>
      </c>
      <c r="E159" s="295">
        <v>2861.507313307442</v>
      </c>
      <c r="F159" s="295">
        <v>2861.507313307442</v>
      </c>
      <c r="G159" s="295">
        <v>2861.507313307442</v>
      </c>
      <c r="H159" s="295">
        <v>2818.5174884307498</v>
      </c>
      <c r="I159" s="295">
        <v>2818.5174884307498</v>
      </c>
      <c r="J159" s="295">
        <v>1327.230303981818</v>
      </c>
      <c r="K159" s="295">
        <v>1319.905279700442</v>
      </c>
      <c r="L159" s="295">
        <v>1319.905279700442</v>
      </c>
      <c r="M159" s="295">
        <v>1319.905279700442</v>
      </c>
      <c r="N159" s="291"/>
      <c r="O159" s="295">
        <v>0.47155982851428047</v>
      </c>
      <c r="P159" s="295">
        <v>0.47155982851428047</v>
      </c>
      <c r="Q159" s="295">
        <v>0.47155982851428047</v>
      </c>
      <c r="R159" s="295">
        <v>0.47155982851428047</v>
      </c>
      <c r="S159" s="295">
        <v>0.46956927279807897</v>
      </c>
      <c r="T159" s="295">
        <v>0.46956927279807897</v>
      </c>
      <c r="U159" s="295">
        <v>0.4005182767073196</v>
      </c>
      <c r="V159" s="295">
        <v>0.3996820867208612</v>
      </c>
      <c r="W159" s="295">
        <v>0.3996820867208612</v>
      </c>
      <c r="X159" s="295">
        <v>0.3996820867208612</v>
      </c>
      <c r="Y159" s="410">
        <v>1</v>
      </c>
      <c r="Z159" s="410"/>
      <c r="AA159" s="410"/>
      <c r="AB159" s="410"/>
      <c r="AC159" s="410"/>
      <c r="AD159" s="410"/>
      <c r="AE159" s="410"/>
      <c r="AF159" s="410"/>
      <c r="AG159" s="410"/>
      <c r="AH159" s="410"/>
      <c r="AI159" s="410"/>
      <c r="AJ159" s="410"/>
      <c r="AK159" s="410"/>
      <c r="AL159" s="410"/>
      <c r="AM159" s="296">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v>1</v>
      </c>
      <c r="Z160" s="411">
        <v>0</v>
      </c>
      <c r="AA160" s="411">
        <v>0</v>
      </c>
      <c r="AB160" s="411">
        <v>0</v>
      </c>
      <c r="AC160" s="411">
        <v>0</v>
      </c>
      <c r="AD160" s="411">
        <v>0</v>
      </c>
      <c r="AE160" s="411">
        <v>0</v>
      </c>
      <c r="AF160" s="411">
        <v>0</v>
      </c>
      <c r="AG160" s="411">
        <v>0</v>
      </c>
      <c r="AH160" s="411">
        <v>0</v>
      </c>
      <c r="AI160" s="411">
        <v>0</v>
      </c>
      <c r="AJ160" s="411">
        <v>0</v>
      </c>
      <c r="AK160" s="411">
        <v>0</v>
      </c>
      <c r="AL160" s="411">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54810.367029946137</v>
      </c>
      <c r="E162" s="295">
        <v>54810.367029946137</v>
      </c>
      <c r="F162" s="295">
        <v>54810.367029946137</v>
      </c>
      <c r="G162" s="295">
        <v>54810.367029946137</v>
      </c>
      <c r="H162" s="295">
        <v>49271.033168084257</v>
      </c>
      <c r="I162" s="295">
        <v>40064.387552288172</v>
      </c>
      <c r="J162" s="295">
        <v>27328.02145403123</v>
      </c>
      <c r="K162" s="295">
        <v>27271.215143277699</v>
      </c>
      <c r="L162" s="295">
        <v>27271.215143277699</v>
      </c>
      <c r="M162" s="295">
        <v>13851.702037091534</v>
      </c>
      <c r="N162" s="291"/>
      <c r="O162" s="295">
        <v>3.0288782971743498</v>
      </c>
      <c r="P162" s="295">
        <v>3.0288782971743498</v>
      </c>
      <c r="Q162" s="295">
        <v>3.0288782971743498</v>
      </c>
      <c r="R162" s="295">
        <v>3.0288782971743498</v>
      </c>
      <c r="S162" s="295">
        <v>2.7723907977647859</v>
      </c>
      <c r="T162" s="295">
        <v>2.3460959452007164</v>
      </c>
      <c r="U162" s="295">
        <v>1.7563646212597781</v>
      </c>
      <c r="V162" s="295">
        <v>1.7498798825892843</v>
      </c>
      <c r="W162" s="295">
        <v>1.7498798825892843</v>
      </c>
      <c r="X162" s="295">
        <v>1.1285168368271976</v>
      </c>
      <c r="Y162" s="410">
        <v>1</v>
      </c>
      <c r="Z162" s="410"/>
      <c r="AA162" s="410"/>
      <c r="AB162" s="410"/>
      <c r="AC162" s="410"/>
      <c r="AD162" s="410"/>
      <c r="AE162" s="410"/>
      <c r="AF162" s="410"/>
      <c r="AG162" s="410"/>
      <c r="AH162" s="410"/>
      <c r="AI162" s="410"/>
      <c r="AJ162" s="410"/>
      <c r="AK162" s="410"/>
      <c r="AL162" s="410"/>
      <c r="AM162" s="296">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v>1</v>
      </c>
      <c r="Z163" s="411">
        <v>0</v>
      </c>
      <c r="AA163" s="411">
        <v>0</v>
      </c>
      <c r="AB163" s="411">
        <v>0</v>
      </c>
      <c r="AC163" s="411">
        <v>0</v>
      </c>
      <c r="AD163" s="411">
        <v>0</v>
      </c>
      <c r="AE163" s="411">
        <v>0</v>
      </c>
      <c r="AF163" s="411">
        <v>0</v>
      </c>
      <c r="AG163" s="411">
        <v>0</v>
      </c>
      <c r="AH163" s="411">
        <v>0</v>
      </c>
      <c r="AI163" s="411">
        <v>0</v>
      </c>
      <c r="AJ163" s="411">
        <v>0</v>
      </c>
      <c r="AK163" s="411">
        <v>0</v>
      </c>
      <c r="AL163" s="41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v>0</v>
      </c>
      <c r="Z166" s="411">
        <v>0</v>
      </c>
      <c r="AA166" s="411">
        <v>0</v>
      </c>
      <c r="AB166" s="411">
        <v>0</v>
      </c>
      <c r="AC166" s="411">
        <v>0</v>
      </c>
      <c r="AD166" s="411">
        <v>0</v>
      </c>
      <c r="AE166" s="411">
        <v>0</v>
      </c>
      <c r="AF166" s="411">
        <v>0</v>
      </c>
      <c r="AG166" s="411">
        <v>0</v>
      </c>
      <c r="AH166" s="411">
        <v>0</v>
      </c>
      <c r="AI166" s="411">
        <v>0</v>
      </c>
      <c r="AJ166" s="411">
        <v>0</v>
      </c>
      <c r="AK166" s="411">
        <v>0</v>
      </c>
      <c r="AL166" s="411">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v>0</v>
      </c>
      <c r="Z169" s="411">
        <v>0</v>
      </c>
      <c r="AA169" s="411">
        <v>0</v>
      </c>
      <c r="AB169" s="411">
        <v>0</v>
      </c>
      <c r="AC169" s="411">
        <v>0</v>
      </c>
      <c r="AD169" s="411">
        <v>0</v>
      </c>
      <c r="AE169" s="411">
        <v>0</v>
      </c>
      <c r="AF169" s="411">
        <v>0</v>
      </c>
      <c r="AG169" s="411">
        <v>0</v>
      </c>
      <c r="AH169" s="411">
        <v>0</v>
      </c>
      <c r="AI169" s="411">
        <v>0</v>
      </c>
      <c r="AJ169" s="411">
        <v>0</v>
      </c>
      <c r="AK169" s="411">
        <v>0</v>
      </c>
      <c r="AL169" s="411">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v>0</v>
      </c>
      <c r="Z172" s="411">
        <v>0</v>
      </c>
      <c r="AA172" s="411">
        <v>0</v>
      </c>
      <c r="AB172" s="411">
        <v>0</v>
      </c>
      <c r="AC172" s="411">
        <v>0</v>
      </c>
      <c r="AD172" s="411">
        <v>0</v>
      </c>
      <c r="AE172" s="411">
        <v>0</v>
      </c>
      <c r="AF172" s="411">
        <v>0</v>
      </c>
      <c r="AG172" s="411">
        <v>0</v>
      </c>
      <c r="AH172" s="411">
        <v>0</v>
      </c>
      <c r="AI172" s="411">
        <v>0</v>
      </c>
      <c r="AJ172" s="411">
        <v>0</v>
      </c>
      <c r="AK172" s="411">
        <v>0</v>
      </c>
      <c r="AL172" s="411">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v>410.60334122252186</v>
      </c>
      <c r="E174" s="295">
        <v>410.60334122252186</v>
      </c>
      <c r="F174" s="295">
        <v>410.60334122252186</v>
      </c>
      <c r="G174" s="295">
        <v>410.60334122252186</v>
      </c>
      <c r="H174" s="295">
        <v>410.60334122252186</v>
      </c>
      <c r="I174" s="295">
        <v>410.60334122252186</v>
      </c>
      <c r="J174" s="295">
        <v>410.60334122252186</v>
      </c>
      <c r="K174" s="295">
        <v>410.60334122252186</v>
      </c>
      <c r="L174" s="295">
        <v>410.60334122252186</v>
      </c>
      <c r="M174" s="295">
        <v>410.60334122252186</v>
      </c>
      <c r="N174" s="291"/>
      <c r="O174" s="295">
        <v>3.716737895907047E-2</v>
      </c>
      <c r="P174" s="295">
        <v>3.716737895907047E-2</v>
      </c>
      <c r="Q174" s="295">
        <v>3.716737895907047E-2</v>
      </c>
      <c r="R174" s="295">
        <v>3.716737895907047E-2</v>
      </c>
      <c r="S174" s="295">
        <v>3.716737895907047E-2</v>
      </c>
      <c r="T174" s="295">
        <v>3.716737895907047E-2</v>
      </c>
      <c r="U174" s="295">
        <v>3.716737895907047E-2</v>
      </c>
      <c r="V174" s="295">
        <v>3.716737895907047E-2</v>
      </c>
      <c r="W174" s="295">
        <v>3.716737895907047E-2</v>
      </c>
      <c r="X174" s="295">
        <v>3.716737895907047E-2</v>
      </c>
      <c r="Y174" s="410">
        <v>1</v>
      </c>
      <c r="Z174" s="410"/>
      <c r="AA174" s="410"/>
      <c r="AB174" s="410"/>
      <c r="AC174" s="410"/>
      <c r="AD174" s="410"/>
      <c r="AE174" s="410"/>
      <c r="AF174" s="410"/>
      <c r="AG174" s="410"/>
      <c r="AH174" s="410"/>
      <c r="AI174" s="410"/>
      <c r="AJ174" s="410"/>
      <c r="AK174" s="410"/>
      <c r="AL174" s="410"/>
      <c r="AM174" s="296">
        <v>1</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v>1</v>
      </c>
      <c r="Z175" s="411">
        <v>0</v>
      </c>
      <c r="AA175" s="411">
        <v>0</v>
      </c>
      <c r="AB175" s="411">
        <v>0</v>
      </c>
      <c r="AC175" s="411">
        <v>0</v>
      </c>
      <c r="AD175" s="411">
        <v>0</v>
      </c>
      <c r="AE175" s="411">
        <v>0</v>
      </c>
      <c r="AF175" s="411">
        <v>0</v>
      </c>
      <c r="AG175" s="411">
        <v>0</v>
      </c>
      <c r="AH175" s="411">
        <v>0</v>
      </c>
      <c r="AI175" s="411">
        <v>0</v>
      </c>
      <c r="AJ175" s="411">
        <v>0</v>
      </c>
      <c r="AK175" s="411">
        <v>0</v>
      </c>
      <c r="AL175" s="411">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4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334108.73460275587</v>
      </c>
      <c r="E178" s="295">
        <v>334108.73460275587</v>
      </c>
      <c r="F178" s="295">
        <v>334108.73460275587</v>
      </c>
      <c r="G178" s="295">
        <v>331977.88490680652</v>
      </c>
      <c r="H178" s="295">
        <v>331977.88490680652</v>
      </c>
      <c r="I178" s="295">
        <v>319150.00932190713</v>
      </c>
      <c r="J178" s="295">
        <v>318446.29806984053</v>
      </c>
      <c r="K178" s="295">
        <v>318446.29806984053</v>
      </c>
      <c r="L178" s="295">
        <v>313221.74236406531</v>
      </c>
      <c r="M178" s="295">
        <v>303732.28216472064</v>
      </c>
      <c r="N178" s="295">
        <v>12</v>
      </c>
      <c r="O178" s="295">
        <v>54.663814797807213</v>
      </c>
      <c r="P178" s="295">
        <v>54.663814797807213</v>
      </c>
      <c r="Q178" s="295">
        <v>54.663814797807213</v>
      </c>
      <c r="R178" s="295">
        <v>54.019630948431868</v>
      </c>
      <c r="S178" s="295">
        <v>54.019630948431868</v>
      </c>
      <c r="T178" s="295">
        <v>50.141595679544906</v>
      </c>
      <c r="U178" s="295">
        <v>49.911042676745922</v>
      </c>
      <c r="V178" s="295">
        <v>49.911042676745922</v>
      </c>
      <c r="W178" s="295">
        <v>49.911042676745922</v>
      </c>
      <c r="X178" s="295">
        <v>46.802063621095705</v>
      </c>
      <c r="Y178" s="467"/>
      <c r="Z178" s="469">
        <v>0.02</v>
      </c>
      <c r="AA178" s="469">
        <v>0.98</v>
      </c>
      <c r="AB178" s="415"/>
      <c r="AC178" s="415"/>
      <c r="AD178" s="415"/>
      <c r="AE178" s="415"/>
      <c r="AF178" s="415"/>
      <c r="AG178" s="415"/>
      <c r="AH178" s="415"/>
      <c r="AI178" s="415"/>
      <c r="AJ178" s="415"/>
      <c r="AK178" s="415"/>
      <c r="AL178" s="415"/>
      <c r="AM178" s="296">
        <v>1</v>
      </c>
    </row>
    <row r="179" spans="1:39" ht="15" outlineLevel="1">
      <c r="B179" s="294" t="s">
        <v>244</v>
      </c>
      <c r="C179" s="291" t="s">
        <v>163</v>
      </c>
      <c r="D179" s="295">
        <v>76757.117194587001</v>
      </c>
      <c r="E179" s="295">
        <v>76757.117194587001</v>
      </c>
      <c r="F179" s="295">
        <v>76123.117194587001</v>
      </c>
      <c r="G179" s="295">
        <v>76123.117194587001</v>
      </c>
      <c r="H179" s="295">
        <v>76123.117194587001</v>
      </c>
      <c r="I179" s="295">
        <v>74456.117194587001</v>
      </c>
      <c r="J179" s="295">
        <v>74456.117194587001</v>
      </c>
      <c r="K179" s="295">
        <v>74456.117194587001</v>
      </c>
      <c r="L179" s="295">
        <v>74456.117194587001</v>
      </c>
      <c r="M179" s="295">
        <v>74456.117194587001</v>
      </c>
      <c r="N179" s="295">
        <v>12</v>
      </c>
      <c r="O179" s="295">
        <v>13.897534961</v>
      </c>
      <c r="P179" s="295">
        <v>13.897534961</v>
      </c>
      <c r="Q179" s="295">
        <v>13.717534960999998</v>
      </c>
      <c r="R179" s="295">
        <v>13.717534960999998</v>
      </c>
      <c r="S179" s="295">
        <v>13.717534960999998</v>
      </c>
      <c r="T179" s="295">
        <v>13.257534960999999</v>
      </c>
      <c r="U179" s="295">
        <v>13.257534960999999</v>
      </c>
      <c r="V179" s="295">
        <v>13.257534960999999</v>
      </c>
      <c r="W179" s="295">
        <v>13.257534960999999</v>
      </c>
      <c r="X179" s="295">
        <v>13.257534960999999</v>
      </c>
      <c r="Y179" s="411">
        <v>0</v>
      </c>
      <c r="Z179" s="411">
        <v>0.02</v>
      </c>
      <c r="AA179" s="411">
        <v>0.98</v>
      </c>
      <c r="AB179" s="411">
        <v>0</v>
      </c>
      <c r="AC179" s="411">
        <v>0</v>
      </c>
      <c r="AD179" s="411">
        <v>0</v>
      </c>
      <c r="AE179" s="411">
        <v>0</v>
      </c>
      <c r="AF179" s="411">
        <v>0</v>
      </c>
      <c r="AG179" s="411">
        <v>0</v>
      </c>
      <c r="AH179" s="411">
        <v>0</v>
      </c>
      <c r="AI179" s="411">
        <v>0</v>
      </c>
      <c r="AJ179" s="411">
        <v>0</v>
      </c>
      <c r="AK179" s="411">
        <v>0</v>
      </c>
      <c r="AL179" s="411">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884949.77999261068</v>
      </c>
      <c r="E181" s="295">
        <v>884949.77999261045</v>
      </c>
      <c r="F181" s="295">
        <v>884949.77999261045</v>
      </c>
      <c r="G181" s="295">
        <v>616889.80859801953</v>
      </c>
      <c r="H181" s="295">
        <v>616889.80859801953</v>
      </c>
      <c r="I181" s="295">
        <v>114731.30872190371</v>
      </c>
      <c r="J181" s="295">
        <v>114731.30872190371</v>
      </c>
      <c r="K181" s="295">
        <v>114589.06085794847</v>
      </c>
      <c r="L181" s="295">
        <v>114589.06085794847</v>
      </c>
      <c r="M181" s="295">
        <v>114589.06085794847</v>
      </c>
      <c r="N181" s="295">
        <v>12</v>
      </c>
      <c r="O181" s="295">
        <v>234.44929270389795</v>
      </c>
      <c r="P181" s="295">
        <v>234.44929270389795</v>
      </c>
      <c r="Q181" s="295">
        <v>234.44929270389795</v>
      </c>
      <c r="R181" s="295">
        <v>170.08215811348313</v>
      </c>
      <c r="S181" s="295">
        <v>170.08215811348313</v>
      </c>
      <c r="T181" s="295">
        <v>29.888783217059512</v>
      </c>
      <c r="U181" s="295">
        <v>29.888783217059512</v>
      </c>
      <c r="V181" s="295">
        <v>29.746338813172311</v>
      </c>
      <c r="W181" s="295">
        <v>29.746338813172311</v>
      </c>
      <c r="X181" s="295">
        <v>29.746338813172311</v>
      </c>
      <c r="Y181" s="415"/>
      <c r="Z181" s="469">
        <v>1</v>
      </c>
      <c r="AA181" s="415"/>
      <c r="AB181" s="415"/>
      <c r="AC181" s="415"/>
      <c r="AD181" s="415"/>
      <c r="AE181" s="415"/>
      <c r="AF181" s="415"/>
      <c r="AG181" s="415"/>
      <c r="AH181" s="415"/>
      <c r="AI181" s="415"/>
      <c r="AJ181" s="415"/>
      <c r="AK181" s="415"/>
      <c r="AL181" s="415"/>
      <c r="AM181" s="296">
        <v>1</v>
      </c>
    </row>
    <row r="182" spans="1:39" ht="15" outlineLevel="1">
      <c r="B182" s="294" t="s">
        <v>244</v>
      </c>
      <c r="C182" s="291" t="s">
        <v>163</v>
      </c>
      <c r="D182" s="295">
        <v>60868.218153490998</v>
      </c>
      <c r="E182" s="295">
        <v>60868.218153490998</v>
      </c>
      <c r="F182" s="295">
        <v>60868.218153490998</v>
      </c>
      <c r="G182" s="295">
        <v>43272.278679723997</v>
      </c>
      <c r="H182" s="295">
        <v>43272.278679723997</v>
      </c>
      <c r="I182" s="295">
        <v>5769.1956526029999</v>
      </c>
      <c r="J182" s="295">
        <v>5769.1956526029999</v>
      </c>
      <c r="K182" s="295">
        <v>5769.1956526029999</v>
      </c>
      <c r="L182" s="295">
        <v>5769.1956526029999</v>
      </c>
      <c r="M182" s="295">
        <v>5769.1956526029999</v>
      </c>
      <c r="N182" s="295">
        <v>12</v>
      </c>
      <c r="O182" s="295">
        <v>16.307622012</v>
      </c>
      <c r="P182" s="295">
        <v>16.307622012</v>
      </c>
      <c r="Q182" s="295">
        <v>16.307622012</v>
      </c>
      <c r="R182" s="295">
        <v>12.031079989</v>
      </c>
      <c r="S182" s="295">
        <v>12.031079989</v>
      </c>
      <c r="T182" s="295">
        <v>1.587090968</v>
      </c>
      <c r="U182" s="295">
        <v>1.587090968</v>
      </c>
      <c r="V182" s="295">
        <v>1.587090968</v>
      </c>
      <c r="W182" s="295">
        <v>1.587090968</v>
      </c>
      <c r="X182" s="295">
        <v>1.587090968</v>
      </c>
      <c r="Y182" s="411">
        <v>0</v>
      </c>
      <c r="Z182" s="411">
        <v>1</v>
      </c>
      <c r="AA182" s="411">
        <v>0</v>
      </c>
      <c r="AB182" s="411">
        <v>0</v>
      </c>
      <c r="AC182" s="411">
        <v>0</v>
      </c>
      <c r="AD182" s="411">
        <v>0</v>
      </c>
      <c r="AE182" s="411">
        <v>0</v>
      </c>
      <c r="AF182" s="411">
        <v>0</v>
      </c>
      <c r="AG182" s="411">
        <v>0</v>
      </c>
      <c r="AH182" s="411">
        <v>0</v>
      </c>
      <c r="AI182" s="411">
        <v>0</v>
      </c>
      <c r="AJ182" s="411">
        <v>0</v>
      </c>
      <c r="AK182" s="411">
        <v>0</v>
      </c>
      <c r="AL182" s="411">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v>0</v>
      </c>
    </row>
    <row r="185" spans="1:39" ht="15" outlineLevel="1">
      <c r="B185" s="294" t="s">
        <v>244</v>
      </c>
      <c r="C185" s="291" t="s">
        <v>163</v>
      </c>
      <c r="D185" s="295"/>
      <c r="E185" s="295"/>
      <c r="F185" s="295"/>
      <c r="G185" s="295"/>
      <c r="H185" s="295"/>
      <c r="I185" s="295"/>
      <c r="J185" s="295"/>
      <c r="K185" s="295"/>
      <c r="L185" s="295"/>
      <c r="M185" s="295"/>
      <c r="N185" s="295">
        <v>3</v>
      </c>
      <c r="O185" s="295"/>
      <c r="P185" s="295"/>
      <c r="Q185" s="295"/>
      <c r="R185" s="295"/>
      <c r="S185" s="295"/>
      <c r="T185" s="295"/>
      <c r="U185" s="295"/>
      <c r="V185" s="295"/>
      <c r="W185" s="295"/>
      <c r="X185" s="295"/>
      <c r="Y185" s="411">
        <v>0</v>
      </c>
      <c r="Z185" s="411">
        <v>0</v>
      </c>
      <c r="AA185" s="411">
        <v>0</v>
      </c>
      <c r="AB185" s="411">
        <v>0</v>
      </c>
      <c r="AC185" s="411">
        <v>0</v>
      </c>
      <c r="AD185" s="411">
        <v>0</v>
      </c>
      <c r="AE185" s="411">
        <v>0</v>
      </c>
      <c r="AF185" s="411">
        <v>0</v>
      </c>
      <c r="AG185" s="411">
        <v>0</v>
      </c>
      <c r="AH185" s="411">
        <v>0</v>
      </c>
      <c r="AI185" s="411">
        <v>0</v>
      </c>
      <c r="AJ185" s="411">
        <v>0</v>
      </c>
      <c r="AK185" s="411">
        <v>0</v>
      </c>
      <c r="AL185" s="411">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v>0</v>
      </c>
    </row>
    <row r="188" spans="1:39" ht="15" outlineLevel="1">
      <c r="B188" s="294" t="s">
        <v>244</v>
      </c>
      <c r="C188" s="291" t="s">
        <v>163</v>
      </c>
      <c r="D188" s="295"/>
      <c r="E188" s="295"/>
      <c r="F188" s="295"/>
      <c r="G188" s="295"/>
      <c r="H188" s="295"/>
      <c r="I188" s="295"/>
      <c r="J188" s="295"/>
      <c r="K188" s="295"/>
      <c r="L188" s="295"/>
      <c r="M188" s="295"/>
      <c r="N188" s="295">
        <v>12</v>
      </c>
      <c r="O188" s="295"/>
      <c r="P188" s="295"/>
      <c r="Q188" s="295"/>
      <c r="R188" s="295"/>
      <c r="S188" s="295"/>
      <c r="T188" s="295"/>
      <c r="U188" s="295"/>
      <c r="V188" s="295"/>
      <c r="W188" s="295"/>
      <c r="X188" s="295"/>
      <c r="Y188" s="411">
        <v>0</v>
      </c>
      <c r="Z188" s="411">
        <v>0</v>
      </c>
      <c r="AA188" s="411">
        <v>0</v>
      </c>
      <c r="AB188" s="411">
        <v>0</v>
      </c>
      <c r="AC188" s="411">
        <v>0</v>
      </c>
      <c r="AD188" s="411">
        <v>0</v>
      </c>
      <c r="AE188" s="411">
        <v>0</v>
      </c>
      <c r="AF188" s="411">
        <v>0</v>
      </c>
      <c r="AG188" s="411">
        <v>0</v>
      </c>
      <c r="AH188" s="411">
        <v>0</v>
      </c>
      <c r="AI188" s="411">
        <v>0</v>
      </c>
      <c r="AJ188" s="411">
        <v>0</v>
      </c>
      <c r="AK188" s="411">
        <v>0</v>
      </c>
      <c r="AL188" s="411">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v>0</v>
      </c>
    </row>
    <row r="191" spans="1:39" ht="15" outlineLevel="1">
      <c r="B191" s="294" t="s">
        <v>244</v>
      </c>
      <c r="C191" s="291" t="s">
        <v>163</v>
      </c>
      <c r="D191" s="295"/>
      <c r="E191" s="295"/>
      <c r="F191" s="295"/>
      <c r="G191" s="295"/>
      <c r="H191" s="295"/>
      <c r="I191" s="295"/>
      <c r="J191" s="295"/>
      <c r="K191" s="295"/>
      <c r="L191" s="295"/>
      <c r="M191" s="295"/>
      <c r="N191" s="295">
        <v>12</v>
      </c>
      <c r="O191" s="295"/>
      <c r="P191" s="295"/>
      <c r="Q191" s="295"/>
      <c r="R191" s="295"/>
      <c r="S191" s="295"/>
      <c r="T191" s="295"/>
      <c r="U191" s="295"/>
      <c r="V191" s="295"/>
      <c r="W191" s="295"/>
      <c r="X191" s="295"/>
      <c r="Y191" s="411">
        <v>0</v>
      </c>
      <c r="Z191" s="411">
        <v>0</v>
      </c>
      <c r="AA191" s="411">
        <v>0</v>
      </c>
      <c r="AB191" s="411">
        <v>0</v>
      </c>
      <c r="AC191" s="411">
        <v>0</v>
      </c>
      <c r="AD191" s="411">
        <v>0</v>
      </c>
      <c r="AE191" s="411">
        <v>0</v>
      </c>
      <c r="AF191" s="411">
        <v>0</v>
      </c>
      <c r="AG191" s="411">
        <v>0</v>
      </c>
      <c r="AH191" s="411">
        <v>0</v>
      </c>
      <c r="AI191" s="411">
        <v>0</v>
      </c>
      <c r="AJ191" s="411">
        <v>0</v>
      </c>
      <c r="AK191" s="411">
        <v>0</v>
      </c>
      <c r="AL191" s="411">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v>0</v>
      </c>
      <c r="Z194" s="411">
        <v>0</v>
      </c>
      <c r="AA194" s="411">
        <v>0</v>
      </c>
      <c r="AB194" s="411">
        <v>0</v>
      </c>
      <c r="AC194" s="411">
        <v>0</v>
      </c>
      <c r="AD194" s="411">
        <v>0</v>
      </c>
      <c r="AE194" s="411">
        <v>0</v>
      </c>
      <c r="AF194" s="411">
        <v>0</v>
      </c>
      <c r="AG194" s="411">
        <v>0</v>
      </c>
      <c r="AH194" s="411">
        <v>0</v>
      </c>
      <c r="AI194" s="411">
        <v>0</v>
      </c>
      <c r="AJ194" s="411">
        <v>0</v>
      </c>
      <c r="AK194" s="411">
        <v>0</v>
      </c>
      <c r="AL194" s="41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15"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v>0</v>
      </c>
      <c r="Z197" s="411">
        <v>0</v>
      </c>
      <c r="AA197" s="411">
        <v>0</v>
      </c>
      <c r="AB197" s="411">
        <v>0</v>
      </c>
      <c r="AC197" s="411">
        <v>0</v>
      </c>
      <c r="AD197" s="411">
        <v>0</v>
      </c>
      <c r="AE197" s="411">
        <v>0</v>
      </c>
      <c r="AF197" s="411">
        <v>0</v>
      </c>
      <c r="AG197" s="411">
        <v>0</v>
      </c>
      <c r="AH197" s="411">
        <v>0</v>
      </c>
      <c r="AI197" s="411">
        <v>0</v>
      </c>
      <c r="AJ197" s="411">
        <v>0</v>
      </c>
      <c r="AK197" s="411">
        <v>0</v>
      </c>
      <c r="AL197" s="411">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v>0</v>
      </c>
      <c r="Z200" s="411">
        <v>0</v>
      </c>
      <c r="AA200" s="411">
        <v>0</v>
      </c>
      <c r="AB200" s="411">
        <v>0</v>
      </c>
      <c r="AC200" s="411">
        <v>0</v>
      </c>
      <c r="AD200" s="411">
        <v>0</v>
      </c>
      <c r="AE200" s="411">
        <v>0</v>
      </c>
      <c r="AF200" s="411">
        <v>0</v>
      </c>
      <c r="AG200" s="411">
        <v>0</v>
      </c>
      <c r="AH200" s="411">
        <v>0</v>
      </c>
      <c r="AI200" s="411">
        <v>0</v>
      </c>
      <c r="AJ200" s="411">
        <v>0</v>
      </c>
      <c r="AK200" s="411">
        <v>0</v>
      </c>
      <c r="AL200" s="411">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4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v>0</v>
      </c>
    </row>
    <row r="204" spans="1:39" ht="15" outlineLevel="1">
      <c r="B204" s="294" t="s">
        <v>244</v>
      </c>
      <c r="C204" s="291" t="s">
        <v>163</v>
      </c>
      <c r="D204" s="295"/>
      <c r="E204" s="295"/>
      <c r="F204" s="295"/>
      <c r="G204" s="295"/>
      <c r="H204" s="295"/>
      <c r="I204" s="295"/>
      <c r="J204" s="295"/>
      <c r="K204" s="295"/>
      <c r="L204" s="295"/>
      <c r="M204" s="295"/>
      <c r="N204" s="295">
        <v>12</v>
      </c>
      <c r="O204" s="295"/>
      <c r="P204" s="295"/>
      <c r="Q204" s="295"/>
      <c r="R204" s="295"/>
      <c r="S204" s="295"/>
      <c r="T204" s="295"/>
      <c r="U204" s="295"/>
      <c r="V204" s="295"/>
      <c r="W204" s="295"/>
      <c r="X204" s="295"/>
      <c r="Y204" s="411">
        <v>0</v>
      </c>
      <c r="Z204" s="411">
        <v>0</v>
      </c>
      <c r="AA204" s="411">
        <v>0</v>
      </c>
      <c r="AB204" s="411">
        <v>0</v>
      </c>
      <c r="AC204" s="411">
        <v>0</v>
      </c>
      <c r="AD204" s="411">
        <v>0</v>
      </c>
      <c r="AE204" s="411">
        <v>0</v>
      </c>
      <c r="AF204" s="411">
        <v>0</v>
      </c>
      <c r="AG204" s="411">
        <v>0</v>
      </c>
      <c r="AH204" s="411">
        <v>0</v>
      </c>
      <c r="AI204" s="411">
        <v>0</v>
      </c>
      <c r="AJ204" s="411">
        <v>0</v>
      </c>
      <c r="AK204" s="411">
        <v>0</v>
      </c>
      <c r="AL204" s="411">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v>0</v>
      </c>
    </row>
    <row r="207" spans="1:39" ht="15" outlineLevel="1">
      <c r="B207" s="294" t="s">
        <v>244</v>
      </c>
      <c r="C207" s="291" t="s">
        <v>163</v>
      </c>
      <c r="D207" s="295"/>
      <c r="E207" s="295"/>
      <c r="F207" s="295"/>
      <c r="G207" s="295"/>
      <c r="H207" s="295"/>
      <c r="I207" s="295"/>
      <c r="J207" s="295"/>
      <c r="K207" s="295"/>
      <c r="L207" s="295"/>
      <c r="M207" s="295"/>
      <c r="N207" s="295">
        <v>12</v>
      </c>
      <c r="O207" s="295"/>
      <c r="P207" s="295"/>
      <c r="Q207" s="295"/>
      <c r="R207" s="295"/>
      <c r="S207" s="295"/>
      <c r="T207" s="295"/>
      <c r="U207" s="295"/>
      <c r="V207" s="295"/>
      <c r="W207" s="295"/>
      <c r="X207" s="295"/>
      <c r="Y207" s="411">
        <v>0</v>
      </c>
      <c r="Z207" s="411">
        <v>0</v>
      </c>
      <c r="AA207" s="411">
        <v>0</v>
      </c>
      <c r="AB207" s="411">
        <v>0</v>
      </c>
      <c r="AC207" s="411">
        <v>0</v>
      </c>
      <c r="AD207" s="411">
        <v>0</v>
      </c>
      <c r="AE207" s="411">
        <v>0</v>
      </c>
      <c r="AF207" s="411">
        <v>0</v>
      </c>
      <c r="AG207" s="411">
        <v>0</v>
      </c>
      <c r="AH207" s="411">
        <v>0</v>
      </c>
      <c r="AI207" s="411">
        <v>0</v>
      </c>
      <c r="AJ207" s="411">
        <v>0</v>
      </c>
      <c r="AK207" s="411">
        <v>0</v>
      </c>
      <c r="AL207" s="411">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v>0</v>
      </c>
    </row>
    <row r="210" spans="1:39" ht="15" outlineLevel="1">
      <c r="B210" s="294" t="s">
        <v>244</v>
      </c>
      <c r="C210" s="291" t="s">
        <v>163</v>
      </c>
      <c r="D210" s="295"/>
      <c r="E210" s="295"/>
      <c r="F210" s="295"/>
      <c r="G210" s="295"/>
      <c r="H210" s="295"/>
      <c r="I210" s="295"/>
      <c r="J210" s="295"/>
      <c r="K210" s="295"/>
      <c r="L210" s="295"/>
      <c r="M210" s="295"/>
      <c r="N210" s="295">
        <v>12</v>
      </c>
      <c r="O210" s="295"/>
      <c r="P210" s="295"/>
      <c r="Q210" s="295"/>
      <c r="R210" s="295"/>
      <c r="S210" s="295"/>
      <c r="T210" s="295"/>
      <c r="U210" s="295"/>
      <c r="V210" s="295"/>
      <c r="W210" s="295"/>
      <c r="X210" s="295"/>
      <c r="Y210" s="411">
        <v>0</v>
      </c>
      <c r="Z210" s="411">
        <v>0</v>
      </c>
      <c r="AA210" s="411">
        <v>0</v>
      </c>
      <c r="AB210" s="411">
        <v>0</v>
      </c>
      <c r="AC210" s="411">
        <v>0</v>
      </c>
      <c r="AD210" s="411">
        <v>0</v>
      </c>
      <c r="AE210" s="411">
        <v>0</v>
      </c>
      <c r="AF210" s="411">
        <v>0</v>
      </c>
      <c r="AG210" s="411">
        <v>0</v>
      </c>
      <c r="AH210" s="411">
        <v>0</v>
      </c>
      <c r="AI210" s="411">
        <v>0</v>
      </c>
      <c r="AJ210" s="411">
        <v>0</v>
      </c>
      <c r="AK210" s="411">
        <v>0</v>
      </c>
      <c r="AL210" s="411">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v>0</v>
      </c>
    </row>
    <row r="213" spans="1:39" ht="15" outlineLevel="1">
      <c r="B213" s="294" t="s">
        <v>244</v>
      </c>
      <c r="C213" s="291" t="s">
        <v>163</v>
      </c>
      <c r="D213" s="295"/>
      <c r="E213" s="295"/>
      <c r="F213" s="295"/>
      <c r="G213" s="295"/>
      <c r="H213" s="295"/>
      <c r="I213" s="295"/>
      <c r="J213" s="295"/>
      <c r="K213" s="295"/>
      <c r="L213" s="295"/>
      <c r="M213" s="295"/>
      <c r="N213" s="295">
        <v>12</v>
      </c>
      <c r="O213" s="295"/>
      <c r="P213" s="295"/>
      <c r="Q213" s="295"/>
      <c r="R213" s="295"/>
      <c r="S213" s="295"/>
      <c r="T213" s="295"/>
      <c r="U213" s="295"/>
      <c r="V213" s="295"/>
      <c r="W213" s="295"/>
      <c r="X213" s="295"/>
      <c r="Y213" s="411">
        <v>0</v>
      </c>
      <c r="Z213" s="411">
        <v>0</v>
      </c>
      <c r="AA213" s="411">
        <v>0</v>
      </c>
      <c r="AB213" s="411">
        <v>0</v>
      </c>
      <c r="AC213" s="411">
        <v>0</v>
      </c>
      <c r="AD213" s="411">
        <v>0</v>
      </c>
      <c r="AE213" s="411">
        <v>0</v>
      </c>
      <c r="AF213" s="411">
        <v>0</v>
      </c>
      <c r="AG213" s="411">
        <v>0</v>
      </c>
      <c r="AH213" s="411">
        <v>0</v>
      </c>
      <c r="AI213" s="411">
        <v>0</v>
      </c>
      <c r="AJ213" s="411">
        <v>0</v>
      </c>
      <c r="AK213" s="411">
        <v>0</v>
      </c>
      <c r="AL213" s="411">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v>0</v>
      </c>
      <c r="Z216" s="411">
        <v>0</v>
      </c>
      <c r="AA216" s="411">
        <v>0</v>
      </c>
      <c r="AB216" s="411">
        <v>0</v>
      </c>
      <c r="AC216" s="411">
        <v>0</v>
      </c>
      <c r="AD216" s="411">
        <v>0</v>
      </c>
      <c r="AE216" s="411">
        <v>0</v>
      </c>
      <c r="AF216" s="411">
        <v>0</v>
      </c>
      <c r="AG216" s="411">
        <v>0</v>
      </c>
      <c r="AH216" s="411">
        <v>0</v>
      </c>
      <c r="AI216" s="411">
        <v>0</v>
      </c>
      <c r="AJ216" s="411">
        <v>0</v>
      </c>
      <c r="AK216" s="411">
        <v>0</v>
      </c>
      <c r="AL216" s="411">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4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3258.6000061035156</v>
      </c>
      <c r="E219" s="295">
        <v>3258.5999908447266</v>
      </c>
      <c r="F219" s="295">
        <v>3258.5999908447266</v>
      </c>
      <c r="G219" s="295">
        <v>2202.6000061035161</v>
      </c>
      <c r="H219" s="295">
        <v>2202.6000061035161</v>
      </c>
      <c r="I219" s="295">
        <v>2202.6000061035161</v>
      </c>
      <c r="J219" s="295">
        <v>2202.6000061035161</v>
      </c>
      <c r="K219" s="295">
        <v>2202.6000061035161</v>
      </c>
      <c r="L219" s="295">
        <v>764.60000610351563</v>
      </c>
      <c r="M219" s="295">
        <v>764.60000610351563</v>
      </c>
      <c r="N219" s="291"/>
      <c r="O219" s="295">
        <v>0.30933996150270104</v>
      </c>
      <c r="P219" s="295">
        <v>0.25448468374088401</v>
      </c>
      <c r="Q219" s="295">
        <v>0.25448468374088401</v>
      </c>
      <c r="R219" s="295">
        <v>0.25448468374088401</v>
      </c>
      <c r="S219" s="295">
        <v>0.25448468374088401</v>
      </c>
      <c r="T219" s="295">
        <v>0.25448468374088401</v>
      </c>
      <c r="U219" s="295">
        <v>0.25448468374088401</v>
      </c>
      <c r="V219" s="295">
        <v>0.25448468374088401</v>
      </c>
      <c r="W219" s="295">
        <v>0.17978592216968536</v>
      </c>
      <c r="X219" s="295">
        <v>0.17978592216968536</v>
      </c>
      <c r="Y219" s="470">
        <v>1</v>
      </c>
      <c r="Z219" s="410"/>
      <c r="AA219" s="410"/>
      <c r="AB219" s="410"/>
      <c r="AC219" s="410"/>
      <c r="AD219" s="410"/>
      <c r="AE219" s="410"/>
      <c r="AF219" s="410"/>
      <c r="AG219" s="410"/>
      <c r="AH219" s="410"/>
      <c r="AI219" s="410"/>
      <c r="AJ219" s="410"/>
      <c r="AK219" s="410"/>
      <c r="AL219" s="410"/>
      <c r="AM219" s="296">
        <v>1</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v>1</v>
      </c>
      <c r="Z220" s="411">
        <v>0</v>
      </c>
      <c r="AA220" s="411">
        <v>0</v>
      </c>
      <c r="AB220" s="411">
        <v>0</v>
      </c>
      <c r="AC220" s="411">
        <v>0</v>
      </c>
      <c r="AD220" s="411">
        <v>0</v>
      </c>
      <c r="AE220" s="411">
        <v>0</v>
      </c>
      <c r="AF220" s="411">
        <v>0</v>
      </c>
      <c r="AG220" s="411">
        <v>0</v>
      </c>
      <c r="AH220" s="411">
        <v>0</v>
      </c>
      <c r="AI220" s="411">
        <v>0</v>
      </c>
      <c r="AJ220" s="411">
        <v>0</v>
      </c>
      <c r="AK220" s="411">
        <v>0</v>
      </c>
      <c r="AL220" s="411">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4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v>0</v>
      </c>
      <c r="Z224" s="411">
        <v>0</v>
      </c>
      <c r="AA224" s="411">
        <v>0</v>
      </c>
      <c r="AB224" s="411">
        <v>0</v>
      </c>
      <c r="AC224" s="411">
        <v>0</v>
      </c>
      <c r="AD224" s="411">
        <v>0</v>
      </c>
      <c r="AE224" s="411">
        <v>0</v>
      </c>
      <c r="AF224" s="411">
        <v>0</v>
      </c>
      <c r="AG224" s="411">
        <v>0</v>
      </c>
      <c r="AH224" s="411">
        <v>0</v>
      </c>
      <c r="AI224" s="411">
        <v>0</v>
      </c>
      <c r="AJ224" s="411">
        <v>0</v>
      </c>
      <c r="AK224" s="411">
        <v>0</v>
      </c>
      <c r="AL224" s="411">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v>0</v>
      </c>
    </row>
    <row r="227" spans="1:39" s="283" customFormat="1" ht="15" outlineLevel="1">
      <c r="A227" s="509"/>
      <c r="B227" s="315" t="s">
        <v>244</v>
      </c>
      <c r="C227" s="291" t="s">
        <v>163</v>
      </c>
      <c r="D227" s="295"/>
      <c r="E227" s="295"/>
      <c r="F227" s="295"/>
      <c r="G227" s="295"/>
      <c r="H227" s="295"/>
      <c r="I227" s="295"/>
      <c r="J227" s="295"/>
      <c r="K227" s="295"/>
      <c r="L227" s="295"/>
      <c r="M227" s="295"/>
      <c r="N227" s="295">
        <v>0</v>
      </c>
      <c r="O227" s="295"/>
      <c r="P227" s="295"/>
      <c r="Q227" s="295"/>
      <c r="R227" s="295"/>
      <c r="S227" s="295"/>
      <c r="T227" s="295"/>
      <c r="U227" s="295"/>
      <c r="V227" s="295"/>
      <c r="W227" s="295"/>
      <c r="X227" s="295"/>
      <c r="Y227" s="411">
        <v>0</v>
      </c>
      <c r="Z227" s="411">
        <v>0</v>
      </c>
      <c r="AA227" s="411">
        <v>0</v>
      </c>
      <c r="AB227" s="411">
        <v>0</v>
      </c>
      <c r="AC227" s="411">
        <v>0</v>
      </c>
      <c r="AD227" s="411">
        <v>0</v>
      </c>
      <c r="AE227" s="411">
        <v>0</v>
      </c>
      <c r="AF227" s="411">
        <v>0</v>
      </c>
      <c r="AG227" s="411">
        <v>0</v>
      </c>
      <c r="AH227" s="411">
        <v>0</v>
      </c>
      <c r="AI227" s="411">
        <v>0</v>
      </c>
      <c r="AJ227" s="411">
        <v>0</v>
      </c>
      <c r="AK227" s="411">
        <v>0</v>
      </c>
      <c r="AL227" s="41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4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v>0</v>
      </c>
    </row>
    <row r="231" spans="1:39" ht="15" outlineLevel="1">
      <c r="B231" s="294" t="s">
        <v>244</v>
      </c>
      <c r="C231" s="291" t="s">
        <v>163</v>
      </c>
      <c r="D231" s="295"/>
      <c r="E231" s="295"/>
      <c r="F231" s="295"/>
      <c r="G231" s="295"/>
      <c r="H231" s="295"/>
      <c r="I231" s="295"/>
      <c r="J231" s="295"/>
      <c r="K231" s="295"/>
      <c r="L231" s="295"/>
      <c r="M231" s="295"/>
      <c r="N231" s="295">
        <v>12</v>
      </c>
      <c r="O231" s="295"/>
      <c r="P231" s="295"/>
      <c r="Q231" s="295"/>
      <c r="R231" s="295"/>
      <c r="S231" s="295"/>
      <c r="T231" s="295"/>
      <c r="U231" s="295"/>
      <c r="V231" s="295"/>
      <c r="W231" s="295"/>
      <c r="X231" s="295"/>
      <c r="Y231" s="411">
        <v>0</v>
      </c>
      <c r="Z231" s="411">
        <v>0</v>
      </c>
      <c r="AA231" s="411">
        <v>0</v>
      </c>
      <c r="AB231" s="411">
        <v>0</v>
      </c>
      <c r="AC231" s="411">
        <v>0</v>
      </c>
      <c r="AD231" s="411">
        <v>0</v>
      </c>
      <c r="AE231" s="411">
        <v>0</v>
      </c>
      <c r="AF231" s="411">
        <v>0</v>
      </c>
      <c r="AG231" s="411">
        <v>0</v>
      </c>
      <c r="AH231" s="411">
        <v>0</v>
      </c>
      <c r="AI231" s="411">
        <v>0</v>
      </c>
      <c r="AJ231" s="411">
        <v>0</v>
      </c>
      <c r="AK231" s="411">
        <v>0</v>
      </c>
      <c r="AL231" s="411">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224.0545793275119</v>
      </c>
      <c r="E233" s="295">
        <v>224.0545793275119</v>
      </c>
      <c r="F233" s="295">
        <v>224.0545793275119</v>
      </c>
      <c r="G233" s="295">
        <v>224.0545793275119</v>
      </c>
      <c r="H233" s="295">
        <v>224.0545793275119</v>
      </c>
      <c r="I233" s="295">
        <v>224.0545793275119</v>
      </c>
      <c r="J233" s="295">
        <v>224.0545793275119</v>
      </c>
      <c r="K233" s="295">
        <v>224.0545793275119</v>
      </c>
      <c r="L233" s="295">
        <v>224.0545793275119</v>
      </c>
      <c r="M233" s="295">
        <v>224.0545793275119</v>
      </c>
      <c r="N233" s="295">
        <v>12</v>
      </c>
      <c r="O233" s="295">
        <v>0.23126154874252797</v>
      </c>
      <c r="P233" s="295">
        <v>0.23126154874252797</v>
      </c>
      <c r="Q233" s="295">
        <v>0.23126154874252797</v>
      </c>
      <c r="R233" s="295">
        <v>0.23126154874252797</v>
      </c>
      <c r="S233" s="295">
        <v>0.23126154874252797</v>
      </c>
      <c r="T233" s="295">
        <v>0.23126154874252797</v>
      </c>
      <c r="U233" s="295">
        <v>0.23126154874252797</v>
      </c>
      <c r="V233" s="295">
        <v>0.23126154874252797</v>
      </c>
      <c r="W233" s="295">
        <v>0.23126154874252797</v>
      </c>
      <c r="X233" s="295">
        <v>0.23126154874252797</v>
      </c>
      <c r="Y233" s="426"/>
      <c r="Z233" s="415">
        <v>1</v>
      </c>
      <c r="AA233" s="415"/>
      <c r="AB233" s="415"/>
      <c r="AC233" s="415"/>
      <c r="AD233" s="415"/>
      <c r="AE233" s="415"/>
      <c r="AF233" s="415"/>
      <c r="AG233" s="415"/>
      <c r="AH233" s="415"/>
      <c r="AI233" s="415"/>
      <c r="AJ233" s="415"/>
      <c r="AK233" s="415"/>
      <c r="AL233" s="415"/>
      <c r="AM233" s="296">
        <v>1</v>
      </c>
    </row>
    <row r="234" spans="1:39" ht="15" outlineLevel="1">
      <c r="B234" s="294" t="s">
        <v>244</v>
      </c>
      <c r="C234" s="291" t="s">
        <v>163</v>
      </c>
      <c r="D234" s="295">
        <v>5992.3001599999998</v>
      </c>
      <c r="E234" s="295">
        <v>5992.3001599999998</v>
      </c>
      <c r="F234" s="295">
        <v>5992.3001599999998</v>
      </c>
      <c r="G234" s="295">
        <v>5992.3001599999998</v>
      </c>
      <c r="H234" s="295">
        <v>0</v>
      </c>
      <c r="I234" s="295">
        <v>0</v>
      </c>
      <c r="J234" s="295">
        <v>0</v>
      </c>
      <c r="K234" s="295">
        <v>0</v>
      </c>
      <c r="L234" s="295">
        <v>0</v>
      </c>
      <c r="M234" s="295">
        <v>0</v>
      </c>
      <c r="N234" s="295">
        <v>12</v>
      </c>
      <c r="O234" s="295">
        <v>0.96286959999999999</v>
      </c>
      <c r="P234" s="295">
        <v>0.96286959999999999</v>
      </c>
      <c r="Q234" s="295">
        <v>0.96286959999999999</v>
      </c>
      <c r="R234" s="295">
        <v>0.96286959999999999</v>
      </c>
      <c r="S234" s="295">
        <v>0</v>
      </c>
      <c r="T234" s="295">
        <v>0</v>
      </c>
      <c r="U234" s="295">
        <v>0</v>
      </c>
      <c r="V234" s="295">
        <v>0</v>
      </c>
      <c r="W234" s="295">
        <v>0</v>
      </c>
      <c r="X234" s="295">
        <v>0</v>
      </c>
      <c r="Y234" s="411">
        <v>0</v>
      </c>
      <c r="Z234" s="411">
        <v>1</v>
      </c>
      <c r="AA234" s="411">
        <v>0</v>
      </c>
      <c r="AB234" s="411">
        <v>0</v>
      </c>
      <c r="AC234" s="411">
        <v>0</v>
      </c>
      <c r="AD234" s="411">
        <v>0</v>
      </c>
      <c r="AE234" s="411">
        <v>0</v>
      </c>
      <c r="AF234" s="411">
        <v>0</v>
      </c>
      <c r="AG234" s="411">
        <v>0</v>
      </c>
      <c r="AH234" s="411">
        <v>0</v>
      </c>
      <c r="AI234" s="411">
        <v>0</v>
      </c>
      <c r="AJ234" s="411">
        <v>0</v>
      </c>
      <c r="AK234" s="411">
        <v>0</v>
      </c>
      <c r="AL234" s="411">
        <v>0</v>
      </c>
      <c r="AM234" s="505"/>
    </row>
    <row r="235" spans="1:39" ht="15.4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v>0</v>
      </c>
    </row>
    <row r="237" spans="1:39" ht="15" outlineLevel="1">
      <c r="B237" s="294" t="s">
        <v>244</v>
      </c>
      <c r="C237" s="291" t="s">
        <v>163</v>
      </c>
      <c r="D237" s="295"/>
      <c r="E237" s="295"/>
      <c r="F237" s="295"/>
      <c r="G237" s="295"/>
      <c r="H237" s="295"/>
      <c r="I237" s="295"/>
      <c r="J237" s="295"/>
      <c r="K237" s="295"/>
      <c r="L237" s="295"/>
      <c r="M237" s="295"/>
      <c r="N237" s="295">
        <v>0</v>
      </c>
      <c r="O237" s="295"/>
      <c r="P237" s="295"/>
      <c r="Q237" s="295"/>
      <c r="R237" s="295"/>
      <c r="S237" s="295"/>
      <c r="T237" s="295"/>
      <c r="U237" s="295"/>
      <c r="V237" s="295"/>
      <c r="W237" s="295"/>
      <c r="X237" s="295"/>
      <c r="Y237" s="411">
        <v>0</v>
      </c>
      <c r="Z237" s="411">
        <v>0</v>
      </c>
      <c r="AA237" s="411">
        <v>0</v>
      </c>
      <c r="AB237" s="411">
        <v>0</v>
      </c>
      <c r="AC237" s="411">
        <v>0</v>
      </c>
      <c r="AD237" s="411">
        <v>0</v>
      </c>
      <c r="AE237" s="411">
        <v>0</v>
      </c>
      <c r="AF237" s="411">
        <v>0</v>
      </c>
      <c r="AG237" s="411">
        <v>0</v>
      </c>
      <c r="AH237" s="411">
        <v>0</v>
      </c>
      <c r="AI237" s="411">
        <v>0</v>
      </c>
      <c r="AJ237" s="411">
        <v>0</v>
      </c>
      <c r="AK237" s="411">
        <v>0</v>
      </c>
      <c r="AL237" s="411">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v>0</v>
      </c>
    </row>
    <row r="240" spans="1:39" ht="15" outlineLevel="1">
      <c r="B240" s="324" t="s">
        <v>244</v>
      </c>
      <c r="C240" s="291" t="s">
        <v>163</v>
      </c>
      <c r="D240" s="295"/>
      <c r="E240" s="295"/>
      <c r="F240" s="295"/>
      <c r="G240" s="295"/>
      <c r="H240" s="295"/>
      <c r="I240" s="295"/>
      <c r="J240" s="295"/>
      <c r="K240" s="295"/>
      <c r="L240" s="295"/>
      <c r="M240" s="295"/>
      <c r="N240" s="295">
        <v>0</v>
      </c>
      <c r="O240" s="295"/>
      <c r="P240" s="295"/>
      <c r="Q240" s="295"/>
      <c r="R240" s="295"/>
      <c r="S240" s="295"/>
      <c r="T240" s="295"/>
      <c r="U240" s="295"/>
      <c r="V240" s="295"/>
      <c r="W240" s="295"/>
      <c r="X240" s="295"/>
      <c r="Y240" s="411">
        <v>0</v>
      </c>
      <c r="Z240" s="411">
        <v>0</v>
      </c>
      <c r="AA240" s="411">
        <v>0</v>
      </c>
      <c r="AB240" s="411">
        <v>0</v>
      </c>
      <c r="AC240" s="411">
        <v>0</v>
      </c>
      <c r="AD240" s="411">
        <v>0</v>
      </c>
      <c r="AE240" s="411">
        <v>0</v>
      </c>
      <c r="AF240" s="411">
        <v>0</v>
      </c>
      <c r="AG240" s="411">
        <v>0</v>
      </c>
      <c r="AH240" s="411">
        <v>0</v>
      </c>
      <c r="AI240" s="411">
        <v>0</v>
      </c>
      <c r="AJ240" s="411">
        <v>0</v>
      </c>
      <c r="AK240" s="411">
        <v>0</v>
      </c>
      <c r="AL240" s="411">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v>0</v>
      </c>
    </row>
    <row r="243" spans="1:39" s="283" customFormat="1" ht="15" outlineLevel="1">
      <c r="A243" s="509"/>
      <c r="B243" s="324" t="s">
        <v>244</v>
      </c>
      <c r="C243" s="291" t="s">
        <v>163</v>
      </c>
      <c r="D243" s="295"/>
      <c r="E243" s="295"/>
      <c r="F243" s="295"/>
      <c r="G243" s="295"/>
      <c r="H243" s="295"/>
      <c r="I243" s="295"/>
      <c r="J243" s="295"/>
      <c r="K243" s="295"/>
      <c r="L243" s="295"/>
      <c r="M243" s="295"/>
      <c r="N243" s="295">
        <v>0</v>
      </c>
      <c r="O243" s="295"/>
      <c r="P243" s="295"/>
      <c r="Q243" s="295"/>
      <c r="R243" s="295"/>
      <c r="S243" s="295"/>
      <c r="T243" s="295"/>
      <c r="U243" s="295"/>
      <c r="V243" s="295"/>
      <c r="W243" s="295"/>
      <c r="X243" s="295"/>
      <c r="Y243" s="411">
        <v>0</v>
      </c>
      <c r="Z243" s="411">
        <v>0</v>
      </c>
      <c r="AA243" s="411">
        <v>0</v>
      </c>
      <c r="AB243" s="411">
        <v>0</v>
      </c>
      <c r="AC243" s="411">
        <v>0</v>
      </c>
      <c r="AD243" s="411">
        <v>0</v>
      </c>
      <c r="AE243" s="411">
        <v>0</v>
      </c>
      <c r="AF243" s="411">
        <v>0</v>
      </c>
      <c r="AG243" s="411">
        <v>0</v>
      </c>
      <c r="AH243" s="411">
        <v>0</v>
      </c>
      <c r="AI243" s="411">
        <v>0</v>
      </c>
      <c r="AJ243" s="411">
        <v>0</v>
      </c>
      <c r="AK243" s="411">
        <v>0</v>
      </c>
      <c r="AL243" s="411">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4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v>0</v>
      </c>
    </row>
    <row r="247" spans="1:39" s="283" customFormat="1" ht="15" outlineLevel="1">
      <c r="A247" s="509"/>
      <c r="B247" s="324" t="s">
        <v>244</v>
      </c>
      <c r="C247" s="291" t="s">
        <v>163</v>
      </c>
      <c r="D247" s="295"/>
      <c r="E247" s="295"/>
      <c r="F247" s="295"/>
      <c r="G247" s="295"/>
      <c r="H247" s="295"/>
      <c r="I247" s="295"/>
      <c r="J247" s="295"/>
      <c r="K247" s="295"/>
      <c r="L247" s="295"/>
      <c r="M247" s="295"/>
      <c r="N247" s="295">
        <v>0</v>
      </c>
      <c r="O247" s="295"/>
      <c r="P247" s="295"/>
      <c r="Q247" s="295"/>
      <c r="R247" s="295"/>
      <c r="S247" s="295"/>
      <c r="T247" s="295"/>
      <c r="U247" s="295"/>
      <c r="V247" s="295"/>
      <c r="W247" s="295"/>
      <c r="X247" s="295"/>
      <c r="Y247" s="411">
        <v>0</v>
      </c>
      <c r="Z247" s="411">
        <v>0</v>
      </c>
      <c r="AA247" s="411">
        <v>0</v>
      </c>
      <c r="AB247" s="411">
        <v>0</v>
      </c>
      <c r="AC247" s="411">
        <v>0</v>
      </c>
      <c r="AD247" s="411">
        <v>0</v>
      </c>
      <c r="AE247" s="411">
        <v>0</v>
      </c>
      <c r="AF247" s="411">
        <v>0</v>
      </c>
      <c r="AG247" s="411">
        <v>0</v>
      </c>
      <c r="AH247" s="411">
        <v>0</v>
      </c>
      <c r="AI247" s="411">
        <v>0</v>
      </c>
      <c r="AJ247" s="411">
        <v>0</v>
      </c>
      <c r="AK247" s="411">
        <v>0</v>
      </c>
      <c r="AL247" s="411">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v>0</v>
      </c>
    </row>
    <row r="250" spans="1:39" s="283" customFormat="1" ht="15" outlineLevel="1">
      <c r="A250" s="509"/>
      <c r="B250" s="324" t="s">
        <v>244</v>
      </c>
      <c r="C250" s="291" t="s">
        <v>163</v>
      </c>
      <c r="D250" s="295"/>
      <c r="E250" s="295"/>
      <c r="F250" s="295"/>
      <c r="G250" s="295"/>
      <c r="H250" s="295"/>
      <c r="I250" s="295"/>
      <c r="J250" s="295"/>
      <c r="K250" s="295"/>
      <c r="L250" s="295"/>
      <c r="M250" s="295"/>
      <c r="N250" s="295">
        <v>0</v>
      </c>
      <c r="O250" s="295"/>
      <c r="P250" s="295"/>
      <c r="Q250" s="295"/>
      <c r="R250" s="295"/>
      <c r="S250" s="295"/>
      <c r="T250" s="295"/>
      <c r="U250" s="295"/>
      <c r="V250" s="295"/>
      <c r="W250" s="295"/>
      <c r="X250" s="295"/>
      <c r="Y250" s="411">
        <v>0</v>
      </c>
      <c r="Z250" s="411">
        <v>0</v>
      </c>
      <c r="AA250" s="411">
        <v>0</v>
      </c>
      <c r="AB250" s="411">
        <v>0</v>
      </c>
      <c r="AC250" s="411">
        <v>0</v>
      </c>
      <c r="AD250" s="411">
        <v>0</v>
      </c>
      <c r="AE250" s="411">
        <v>0</v>
      </c>
      <c r="AF250" s="411">
        <v>0</v>
      </c>
      <c r="AG250" s="411">
        <v>0</v>
      </c>
      <c r="AH250" s="411">
        <v>0</v>
      </c>
      <c r="AI250" s="411">
        <v>0</v>
      </c>
      <c r="AJ250" s="411">
        <v>0</v>
      </c>
      <c r="AK250" s="411">
        <v>0</v>
      </c>
      <c r="AL250" s="411">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4">Z252</f>
        <v>0</v>
      </c>
      <c r="AA253" s="411">
        <f t="shared" si="4"/>
        <v>0</v>
      </c>
      <c r="AB253" s="411">
        <f t="shared" si="4"/>
        <v>0</v>
      </c>
      <c r="AC253" s="411">
        <f t="shared" si="4"/>
        <v>0</v>
      </c>
      <c r="AD253" s="411">
        <f t="shared" si="4"/>
        <v>0</v>
      </c>
      <c r="AE253" s="411">
        <f t="shared" si="4"/>
        <v>0</v>
      </c>
      <c r="AF253" s="411">
        <f t="shared" si="4"/>
        <v>0</v>
      </c>
      <c r="AG253" s="411">
        <f t="shared" si="4"/>
        <v>0</v>
      </c>
      <c r="AH253" s="411">
        <f t="shared" si="4"/>
        <v>0</v>
      </c>
      <c r="AI253" s="411">
        <f t="shared" si="4"/>
        <v>0</v>
      </c>
      <c r="AJ253" s="411">
        <f t="shared" si="4"/>
        <v>0</v>
      </c>
      <c r="AK253" s="411">
        <f t="shared" si="4"/>
        <v>0</v>
      </c>
      <c r="AL253" s="411">
        <f t="shared" si="4"/>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45">
      <c r="B255" s="327" t="s">
        <v>245</v>
      </c>
      <c r="C255" s="329"/>
      <c r="D255" s="329">
        <f>SUM(D150:D253)</f>
        <v>1483247.2214810243</v>
      </c>
      <c r="E255" s="329"/>
      <c r="F255" s="329"/>
      <c r="G255" s="329"/>
      <c r="H255" s="329"/>
      <c r="I255" s="329"/>
      <c r="J255" s="329"/>
      <c r="K255" s="329"/>
      <c r="L255" s="329"/>
      <c r="M255" s="329"/>
      <c r="N255" s="329"/>
      <c r="O255" s="329">
        <f>SUM(O150:O253)</f>
        <v>345.4422424921047</v>
      </c>
      <c r="P255" s="329"/>
      <c r="Q255" s="329"/>
      <c r="R255" s="329"/>
      <c r="S255" s="329"/>
      <c r="T255" s="329"/>
      <c r="U255" s="329"/>
      <c r="V255" s="329"/>
      <c r="W255" s="329"/>
      <c r="X255" s="329"/>
      <c r="Y255" s="329">
        <f>IF(Y149="kWh",SUMPRODUCT(D150:D253,Y150:Y253))</f>
        <v>120347.01679825217</v>
      </c>
      <c r="Z255" s="329">
        <f>IF(Z149="kWh",SUMPRODUCT(D150:D253,Z150:Z253))</f>
        <v>960251.66992137604</v>
      </c>
      <c r="AA255" s="329">
        <f>IF(AA149="kW",SUMPRODUCT(N150:N253,O150:O253,AA150:AA253),SUMPRODUCT(D150:D253,AA150:AA253))</f>
        <v>806.28147316357285</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4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1219155</v>
      </c>
      <c r="Z256" s="328">
        <f>HLOOKUP(Z148,'2. LRAMVA Threshold'!$B$42:$Q$53,4,FALSE)</f>
        <v>658151</v>
      </c>
      <c r="AA256" s="328">
        <f>HLOOKUP(AA148,'2. LRAMVA Threshold'!$B$42:$Q$53,4,FALSE)</f>
        <v>3236</v>
      </c>
      <c r="AB256" s="328">
        <f>HLOOKUP(AB148,'2. LRAMVA Threshold'!$B$42:$Q$53,4,FALSE)</f>
        <v>2</v>
      </c>
      <c r="AC256" s="328">
        <f>HLOOKUP(AC148,'2. LRAMVA Threshold'!$B$42:$Q$53,4,FALSE)</f>
        <v>81</v>
      </c>
      <c r="AD256" s="328">
        <f>HLOOKUP(AD148,'2. LRAMVA Threshold'!$B$42:$Q$53,4,FALSE)</f>
        <v>1714</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1.38E-2</v>
      </c>
      <c r="Z258" s="341">
        <f>HLOOKUP(Z$20,'3.  Distribution Rates'!$C$122:$P$133,4,FALSE)</f>
        <v>8.3999999999999995E-3</v>
      </c>
      <c r="AA258" s="341">
        <f>HLOOKUP(AA$20,'3.  Distribution Rates'!$C$122:$P$133,4,FALSE)</f>
        <v>1.4072</v>
      </c>
      <c r="AB258" s="341">
        <f>HLOOKUP(AB$20,'3.  Distribution Rates'!$C$122:$P$133,4,FALSE)</f>
        <v>16.886800000000001</v>
      </c>
      <c r="AC258" s="341">
        <f>HLOOKUP(AC$20,'3.  Distribution Rates'!$C$122:$P$133,4,FALSE)</f>
        <v>14.740600000000001</v>
      </c>
      <c r="AD258" s="341">
        <f>HLOOKUP(AD$20,'3.  Distribution Rates'!$C$122:$P$133,4,FALSE)</f>
        <v>8.2000000000000007E-3</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5">Y135*Y258</f>
        <v>2582.5795252807793</v>
      </c>
      <c r="Z259" s="378">
        <f t="shared" si="5"/>
        <v>2151.065604754644</v>
      </c>
      <c r="AA259" s="378">
        <f t="shared" si="5"/>
        <v>202.00413409019038</v>
      </c>
      <c r="AB259" s="378">
        <f t="shared" si="5"/>
        <v>0</v>
      </c>
      <c r="AC259" s="378">
        <f t="shared" si="5"/>
        <v>0</v>
      </c>
      <c r="AD259" s="378">
        <f t="shared" si="5"/>
        <v>0</v>
      </c>
      <c r="AE259" s="378">
        <f t="shared" si="5"/>
        <v>0</v>
      </c>
      <c r="AF259" s="378">
        <f t="shared" si="5"/>
        <v>0</v>
      </c>
      <c r="AG259" s="378">
        <f t="shared" si="5"/>
        <v>0</v>
      </c>
      <c r="AH259" s="378">
        <f t="shared" si="5"/>
        <v>0</v>
      </c>
      <c r="AI259" s="378">
        <f t="shared" si="5"/>
        <v>0</v>
      </c>
      <c r="AJ259" s="378">
        <f t="shared" si="5"/>
        <v>0</v>
      </c>
      <c r="AK259" s="378">
        <f t="shared" si="5"/>
        <v>0</v>
      </c>
      <c r="AL259" s="378">
        <f t="shared" si="5"/>
        <v>0</v>
      </c>
      <c r="AM259" s="629">
        <f>SUM(Y259:AL259)</f>
        <v>4935.6492641256145</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6">Y255*Y258</f>
        <v>1660.7888318158798</v>
      </c>
      <c r="Z260" s="378">
        <f t="shared" si="6"/>
        <v>8066.1140273395586</v>
      </c>
      <c r="AA260" s="379">
        <f t="shared" si="6"/>
        <v>1134.5992890357797</v>
      </c>
      <c r="AB260" s="379">
        <f t="shared" si="6"/>
        <v>0</v>
      </c>
      <c r="AC260" s="379">
        <f t="shared" si="6"/>
        <v>0</v>
      </c>
      <c r="AD260" s="379">
        <f t="shared" si="6"/>
        <v>0</v>
      </c>
      <c r="AE260" s="379">
        <f t="shared" si="6"/>
        <v>0</v>
      </c>
      <c r="AF260" s="379">
        <f t="shared" ref="AF260:AL260" si="7">AF255*AF258</f>
        <v>0</v>
      </c>
      <c r="AG260" s="379">
        <f t="shared" si="7"/>
        <v>0</v>
      </c>
      <c r="AH260" s="379">
        <f t="shared" si="7"/>
        <v>0</v>
      </c>
      <c r="AI260" s="379">
        <f t="shared" si="7"/>
        <v>0</v>
      </c>
      <c r="AJ260" s="379">
        <f t="shared" si="7"/>
        <v>0</v>
      </c>
      <c r="AK260" s="379">
        <f t="shared" si="7"/>
        <v>0</v>
      </c>
      <c r="AL260" s="379">
        <f t="shared" si="7"/>
        <v>0</v>
      </c>
      <c r="AM260" s="629">
        <f>SUM(Y260:AL260)</f>
        <v>10861.502148191217</v>
      </c>
    </row>
    <row r="261" spans="1:41" s="380" customFormat="1" ht="15.4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4243.3683570966587</v>
      </c>
      <c r="Z261" s="346">
        <f t="shared" ref="Z261:AE261" si="8">SUM(Z259:Z260)</f>
        <v>10217.179632094203</v>
      </c>
      <c r="AA261" s="346">
        <f t="shared" si="8"/>
        <v>1336.60342312597</v>
      </c>
      <c r="AB261" s="346">
        <f t="shared" si="8"/>
        <v>0</v>
      </c>
      <c r="AC261" s="346">
        <f t="shared" si="8"/>
        <v>0</v>
      </c>
      <c r="AD261" s="346">
        <f t="shared" si="8"/>
        <v>0</v>
      </c>
      <c r="AE261" s="346">
        <f t="shared" si="8"/>
        <v>0</v>
      </c>
      <c r="AF261" s="346">
        <f t="shared" ref="AF261:AL261" si="9">SUM(AF259:AF260)</f>
        <v>0</v>
      </c>
      <c r="AG261" s="346">
        <f t="shared" si="9"/>
        <v>0</v>
      </c>
      <c r="AH261" s="346">
        <f t="shared" si="9"/>
        <v>0</v>
      </c>
      <c r="AI261" s="346">
        <f t="shared" si="9"/>
        <v>0</v>
      </c>
      <c r="AJ261" s="346">
        <f t="shared" si="9"/>
        <v>0</v>
      </c>
      <c r="AK261" s="346">
        <f t="shared" si="9"/>
        <v>0</v>
      </c>
      <c r="AL261" s="346">
        <f t="shared" si="9"/>
        <v>0</v>
      </c>
      <c r="AM261" s="407">
        <f>SUM(AM259:AM260)</f>
        <v>15797.151412316831</v>
      </c>
    </row>
    <row r="262" spans="1:41" s="380" customFormat="1" ht="15.4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0">Y256*Y258</f>
        <v>16824.339</v>
      </c>
      <c r="Z262" s="347">
        <f t="shared" si="10"/>
        <v>5528.4683999999997</v>
      </c>
      <c r="AA262" s="347">
        <f t="shared" si="10"/>
        <v>4553.6992</v>
      </c>
      <c r="AB262" s="347">
        <f t="shared" si="10"/>
        <v>33.773600000000002</v>
      </c>
      <c r="AC262" s="347">
        <f t="shared" si="10"/>
        <v>1193.9886000000001</v>
      </c>
      <c r="AD262" s="347">
        <f t="shared" si="10"/>
        <v>14.054800000000002</v>
      </c>
      <c r="AE262" s="347">
        <f t="shared" si="10"/>
        <v>0</v>
      </c>
      <c r="AF262" s="347">
        <f t="shared" ref="AF262:AL262" si="11">AF256*AF258</f>
        <v>0</v>
      </c>
      <c r="AG262" s="347">
        <f t="shared" si="11"/>
        <v>0</v>
      </c>
      <c r="AH262" s="347">
        <f t="shared" si="11"/>
        <v>0</v>
      </c>
      <c r="AI262" s="347">
        <f t="shared" si="11"/>
        <v>0</v>
      </c>
      <c r="AJ262" s="347">
        <f t="shared" si="11"/>
        <v>0</v>
      </c>
      <c r="AK262" s="347">
        <f t="shared" si="11"/>
        <v>0</v>
      </c>
      <c r="AL262" s="347">
        <f t="shared" si="11"/>
        <v>0</v>
      </c>
      <c r="AM262" s="407">
        <f>SUM(Y262:AL262)</f>
        <v>28148.3236</v>
      </c>
    </row>
    <row r="263" spans="1:41" s="380" customFormat="1" ht="15.4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-12351.172187683169</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120347.01678299338</v>
      </c>
      <c r="Z265" s="291">
        <f>SUMPRODUCT(E150:E253,Z150:Z253)</f>
        <v>960251.66992137581</v>
      </c>
      <c r="AA265" s="291">
        <f>IF(AA149="kW",SUMPRODUCT(N150:N253,P150:P253,AA150:AA253),SUMPRODUCT(E150:E253,AA150:AA253))</f>
        <v>806.28147316357285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120347.01678299338</v>
      </c>
      <c r="Z266" s="291">
        <f>SUMPRODUCT(F150:F253,Z150:Z253)</f>
        <v>960238.98992137576</v>
      </c>
      <c r="AA266" s="291">
        <f>IF(AA149="kW",SUMPRODUCT(N150:N253,Q150:Q253,AA150:AA253),SUMPRODUCT(F150:F253,AA150:AA253))</f>
        <v>804.16467316357273</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119135.03857850457</v>
      </c>
      <c r="Z267" s="291">
        <f>SUMPRODUCT(G150:G253,Z150:Z253)</f>
        <v>674540.46205909888</v>
      </c>
      <c r="AA267" s="291">
        <f>IF(AA149="kW",SUMPRODUCT(N150:N253,R150:R253,AA150:AA253),SUMPRODUCT(G150:G253,AA150:AA253))</f>
        <v>796.58907109491861</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100064.35820428452</v>
      </c>
      <c r="Z268" s="291">
        <f>SUMPRODUCT(H150:H253,Z150:Z253)</f>
        <v>668548.16189909889</v>
      </c>
      <c r="AA268" s="291">
        <f>IF(AA149="kW",SUMPRODUCT(N150:N253,S150:S253,AA150:AA253),SUMPRODUCT(H150:H253,AA150:AA253))</f>
        <v>796.58907109491861</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72167.283000823416</v>
      </c>
      <c r="Z269" s="291">
        <f>SUMPRODUCT(I150:I253,Z150:Z253)</f>
        <v>128596.6814841641</v>
      </c>
      <c r="AA269" s="291">
        <f>IF(AA149="kW",SUMPRODUCT(N150:N253,T150:T253,AA150:AA253),SUMPRODUCT(I150:I253,AA150:AA253))</f>
        <v>745.57377633280805</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57939.629718117547</v>
      </c>
      <c r="Z270" s="291">
        <f>SUMPRODUCT(J150:J253,Z150:Z253)</f>
        <v>128582.60725912277</v>
      </c>
      <c r="AA270" s="291">
        <f>IF(AA149="kW",SUMPRODUCT(N150:N253,U150:U253,AA150:AA253),SUMPRODUCT(J150:J253,AA150:AA253))</f>
        <v>742.86247301989204</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57875.498383082639</v>
      </c>
      <c r="Z271" s="291">
        <f>SUMPRODUCT(K150:K253,Z150:Z253)</f>
        <v>128440.35939516753</v>
      </c>
      <c r="AA271" s="291">
        <f>IF(AA149="kW",SUMPRODUCT(N150:N253,V150:V253,AA150:AA253),SUMPRODUCT(K150:K253,AA150:AA253))</f>
        <v>742.86247301989204</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56437.498383082639</v>
      </c>
      <c r="Z272" s="326">
        <f>SUMPRODUCT(L150:L253,Z150:Z253)</f>
        <v>128335.86828105203</v>
      </c>
      <c r="AA272" s="326">
        <f>IF(AA149="kW",SUMPRODUCT(N150:N253,W150:W253,AA150:AA253),SUMPRODUCT(L150:L253,AA150:AA253))</f>
        <v>742.86247301989204</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583</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4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1036" t="s">
        <v>211</v>
      </c>
      <c r="C276" s="1038" t="s">
        <v>33</v>
      </c>
      <c r="D276" s="284" t="s">
        <v>421</v>
      </c>
      <c r="E276" s="1040" t="s">
        <v>209</v>
      </c>
      <c r="F276" s="1041"/>
      <c r="G276" s="1041"/>
      <c r="H276" s="1041"/>
      <c r="I276" s="1041"/>
      <c r="J276" s="1041"/>
      <c r="K276" s="1041"/>
      <c r="L276" s="1041"/>
      <c r="M276" s="1042"/>
      <c r="N276" s="1043" t="s">
        <v>213</v>
      </c>
      <c r="O276" s="284" t="s">
        <v>422</v>
      </c>
      <c r="P276" s="1040" t="s">
        <v>212</v>
      </c>
      <c r="Q276" s="1041"/>
      <c r="R276" s="1041"/>
      <c r="S276" s="1041"/>
      <c r="T276" s="1041"/>
      <c r="U276" s="1041"/>
      <c r="V276" s="1041"/>
      <c r="W276" s="1041"/>
      <c r="X276" s="1042"/>
      <c r="Y276" s="1033" t="s">
        <v>243</v>
      </c>
      <c r="Z276" s="1034"/>
      <c r="AA276" s="1034"/>
      <c r="AB276" s="1034"/>
      <c r="AC276" s="1034"/>
      <c r="AD276" s="1034"/>
      <c r="AE276" s="1034"/>
      <c r="AF276" s="1034"/>
      <c r="AG276" s="1034"/>
      <c r="AH276" s="1034"/>
      <c r="AI276" s="1034"/>
      <c r="AJ276" s="1034"/>
      <c r="AK276" s="1034"/>
      <c r="AL276" s="1034"/>
      <c r="AM276" s="1035"/>
    </row>
    <row r="277" spans="1:39" ht="60.75" customHeight="1">
      <c r="B277" s="1037"/>
      <c r="C277" s="1039"/>
      <c r="D277" s="285">
        <v>2013</v>
      </c>
      <c r="E277" s="285">
        <v>2014</v>
      </c>
      <c r="F277" s="285">
        <v>2015</v>
      </c>
      <c r="G277" s="285">
        <v>2016</v>
      </c>
      <c r="H277" s="285">
        <v>2017</v>
      </c>
      <c r="I277" s="285">
        <v>2018</v>
      </c>
      <c r="J277" s="285">
        <v>2019</v>
      </c>
      <c r="K277" s="285">
        <v>2020</v>
      </c>
      <c r="L277" s="285">
        <v>2021</v>
      </c>
      <c r="M277" s="285">
        <v>2022</v>
      </c>
      <c r="N277" s="1044"/>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50 - 4,999 kW</v>
      </c>
      <c r="AB277" s="285" t="str">
        <f>'1.  LRAMVA Summary'!G52</f>
        <v>Sentinel Lighting</v>
      </c>
      <c r="AC277" s="285" t="str">
        <f>'1.  LRAMVA Summary'!H52</f>
        <v>Street Lighting</v>
      </c>
      <c r="AD277" s="285" t="str">
        <f>'1.  LRAMVA Summary'!I52</f>
        <v>Unmetered Scattered Load</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kWh</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14247.435780543936</v>
      </c>
      <c r="E279" s="295">
        <v>14247.435780543936</v>
      </c>
      <c r="F279" s="295">
        <v>14247.435780543936</v>
      </c>
      <c r="G279" s="295">
        <v>14247.435780543936</v>
      </c>
      <c r="H279" s="295">
        <v>10329.743726522927</v>
      </c>
      <c r="I279" s="295">
        <v>0</v>
      </c>
      <c r="J279" s="295">
        <v>0</v>
      </c>
      <c r="K279" s="295">
        <v>0</v>
      </c>
      <c r="L279" s="295">
        <v>0</v>
      </c>
      <c r="M279" s="295">
        <v>0</v>
      </c>
      <c r="N279" s="291"/>
      <c r="O279" s="295">
        <v>2.3106263434647141</v>
      </c>
      <c r="P279" s="295">
        <v>2.3106263434647141</v>
      </c>
      <c r="Q279" s="295">
        <v>2.3106263434647141</v>
      </c>
      <c r="R279" s="295">
        <v>2.3106263434647141</v>
      </c>
      <c r="S279" s="295">
        <v>1.5181500447061373</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v>1</v>
      </c>
      <c r="Z280" s="411">
        <v>0</v>
      </c>
      <c r="AA280" s="411">
        <v>0</v>
      </c>
      <c r="AB280" s="411">
        <v>0</v>
      </c>
      <c r="AC280" s="411">
        <v>0</v>
      </c>
      <c r="AD280" s="411">
        <v>0</v>
      </c>
      <c r="AE280" s="411">
        <v>0</v>
      </c>
      <c r="AF280" s="411">
        <v>0</v>
      </c>
      <c r="AG280" s="411">
        <v>0</v>
      </c>
      <c r="AH280" s="411">
        <v>0</v>
      </c>
      <c r="AI280" s="411">
        <v>0</v>
      </c>
      <c r="AJ280" s="411">
        <v>0</v>
      </c>
      <c r="AK280" s="411">
        <v>0</v>
      </c>
      <c r="AL280" s="411">
        <v>0</v>
      </c>
      <c r="AM280" s="297"/>
    </row>
    <row r="281" spans="1:39" ht="15.4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3694.39878</v>
      </c>
      <c r="E282" s="295">
        <v>3694.39878</v>
      </c>
      <c r="F282" s="295">
        <v>3694.39878</v>
      </c>
      <c r="G282" s="295">
        <v>3694.39878</v>
      </c>
      <c r="H282" s="295">
        <v>0</v>
      </c>
      <c r="I282" s="295">
        <v>0</v>
      </c>
      <c r="J282" s="295">
        <v>0</v>
      </c>
      <c r="K282" s="295">
        <v>0</v>
      </c>
      <c r="L282" s="295">
        <v>0</v>
      </c>
      <c r="M282" s="295">
        <v>0</v>
      </c>
      <c r="N282" s="291"/>
      <c r="O282" s="295">
        <v>2.0719409899999999</v>
      </c>
      <c r="P282" s="295">
        <v>2.0719409899999999</v>
      </c>
      <c r="Q282" s="295">
        <v>2.0719409899999999</v>
      </c>
      <c r="R282" s="295">
        <v>2.0719409899999999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v>1</v>
      </c>
      <c r="Z283" s="411">
        <v>0</v>
      </c>
      <c r="AA283" s="411">
        <v>0</v>
      </c>
      <c r="AB283" s="411">
        <v>0</v>
      </c>
      <c r="AC283" s="411">
        <v>0</v>
      </c>
      <c r="AD283" s="411">
        <v>0</v>
      </c>
      <c r="AE283" s="411">
        <v>0</v>
      </c>
      <c r="AF283" s="411">
        <v>0</v>
      </c>
      <c r="AG283" s="411">
        <v>0</v>
      </c>
      <c r="AH283" s="411">
        <v>0</v>
      </c>
      <c r="AI283" s="411">
        <v>0</v>
      </c>
      <c r="AJ283" s="411">
        <v>0</v>
      </c>
      <c r="AK283" s="411">
        <v>0</v>
      </c>
      <c r="AL283" s="411">
        <v>0</v>
      </c>
      <c r="AM283" s="297"/>
    </row>
    <row r="284" spans="1:39" ht="15.4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21085.291996071999</v>
      </c>
      <c r="E285" s="295">
        <v>21085.291996071999</v>
      </c>
      <c r="F285" s="295">
        <v>21085.291996071999</v>
      </c>
      <c r="G285" s="295">
        <v>21085.291996071999</v>
      </c>
      <c r="H285" s="295">
        <v>21085.291996071999</v>
      </c>
      <c r="I285" s="295">
        <v>21085.291996071999</v>
      </c>
      <c r="J285" s="295">
        <v>21085.291996071999</v>
      </c>
      <c r="K285" s="295">
        <v>21085.291996071999</v>
      </c>
      <c r="L285" s="295">
        <v>21085.291996071999</v>
      </c>
      <c r="M285" s="295">
        <v>21085.291996071999</v>
      </c>
      <c r="N285" s="291"/>
      <c r="O285" s="295">
        <v>11.567089695</v>
      </c>
      <c r="P285" s="295">
        <v>11.567089695</v>
      </c>
      <c r="Q285" s="295">
        <v>11.567089695</v>
      </c>
      <c r="R285" s="295">
        <v>11.567089695</v>
      </c>
      <c r="S285" s="295">
        <v>11.567089695</v>
      </c>
      <c r="T285" s="295">
        <v>11.567089695</v>
      </c>
      <c r="U285" s="295">
        <v>11.567089695</v>
      </c>
      <c r="V285" s="295">
        <v>11.567089695</v>
      </c>
      <c r="W285" s="295">
        <v>11.567089695</v>
      </c>
      <c r="X285" s="295">
        <v>11.567089695</v>
      </c>
      <c r="Y285" s="410">
        <v>1</v>
      </c>
      <c r="Z285" s="410"/>
      <c r="AA285" s="410"/>
      <c r="AB285" s="410"/>
      <c r="AC285" s="410"/>
      <c r="AD285" s="410"/>
      <c r="AE285" s="410"/>
      <c r="AF285" s="410"/>
      <c r="AG285" s="410"/>
      <c r="AH285" s="410"/>
      <c r="AI285" s="410"/>
      <c r="AJ285" s="410"/>
      <c r="AK285" s="410"/>
      <c r="AL285" s="410"/>
      <c r="AM285" s="296">
        <v>1</v>
      </c>
    </row>
    <row r="286" spans="1:39" ht="15" outlineLevel="1">
      <c r="B286" s="294" t="s">
        <v>249</v>
      </c>
      <c r="C286" s="291" t="s">
        <v>163</v>
      </c>
      <c r="D286" s="295">
        <v>1607.31500809</v>
      </c>
      <c r="E286" s="295">
        <v>1607.31500809</v>
      </c>
      <c r="F286" s="295">
        <v>1607.31500809</v>
      </c>
      <c r="G286" s="295">
        <v>1607.31500809</v>
      </c>
      <c r="H286" s="295">
        <v>1607.31500809</v>
      </c>
      <c r="I286" s="295">
        <v>1607.31500809</v>
      </c>
      <c r="J286" s="295">
        <v>1607.31500809</v>
      </c>
      <c r="K286" s="295">
        <v>1607.31500809</v>
      </c>
      <c r="L286" s="295">
        <v>1607.31500809</v>
      </c>
      <c r="M286" s="295">
        <v>1607.31500809</v>
      </c>
      <c r="N286" s="468"/>
      <c r="O286" s="295">
        <v>0.87341554099999996</v>
      </c>
      <c r="P286" s="295">
        <v>0.87341554099999996</v>
      </c>
      <c r="Q286" s="295">
        <v>0.87341554099999996</v>
      </c>
      <c r="R286" s="295">
        <v>0.87341554099999996</v>
      </c>
      <c r="S286" s="295">
        <v>0.87341554099999996</v>
      </c>
      <c r="T286" s="295">
        <v>0.87341554099999996</v>
      </c>
      <c r="U286" s="295">
        <v>0.87341554099999996</v>
      </c>
      <c r="V286" s="295">
        <v>0.87341554099999996</v>
      </c>
      <c r="W286" s="295">
        <v>0.87341554099999996</v>
      </c>
      <c r="X286" s="295">
        <v>0.87341554099999996</v>
      </c>
      <c r="Y286" s="411">
        <v>1</v>
      </c>
      <c r="Z286" s="411">
        <v>0</v>
      </c>
      <c r="AA286" s="411">
        <v>0</v>
      </c>
      <c r="AB286" s="411">
        <v>0</v>
      </c>
      <c r="AC286" s="411">
        <v>0</v>
      </c>
      <c r="AD286" s="411">
        <v>0</v>
      </c>
      <c r="AE286" s="411">
        <v>0</v>
      </c>
      <c r="AF286" s="411">
        <v>0</v>
      </c>
      <c r="AG286" s="411">
        <v>0</v>
      </c>
      <c r="AH286" s="411">
        <v>0</v>
      </c>
      <c r="AI286" s="411">
        <v>0</v>
      </c>
      <c r="AJ286" s="411">
        <v>0</v>
      </c>
      <c r="AK286" s="411">
        <v>0</v>
      </c>
      <c r="AL286" s="411">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15774.028820031001</v>
      </c>
      <c r="E288" s="295">
        <v>15774.028820031001</v>
      </c>
      <c r="F288" s="295">
        <v>15166.162775788</v>
      </c>
      <c r="G288" s="295">
        <v>12848.869575674</v>
      </c>
      <c r="H288" s="295">
        <v>12848.869575674</v>
      </c>
      <c r="I288" s="295">
        <v>12848.869575674</v>
      </c>
      <c r="J288" s="295">
        <v>12848.869575674</v>
      </c>
      <c r="K288" s="295">
        <v>12838.161391445001</v>
      </c>
      <c r="L288" s="295">
        <v>9335.5011957170009</v>
      </c>
      <c r="M288" s="295">
        <v>9335.5011957170009</v>
      </c>
      <c r="N288" s="291"/>
      <c r="O288" s="295">
        <v>1.057225133</v>
      </c>
      <c r="P288" s="295">
        <v>1.057225133</v>
      </c>
      <c r="Q288" s="295">
        <v>1.0190649439999999</v>
      </c>
      <c r="R288" s="295">
        <v>0.87359153599999995</v>
      </c>
      <c r="S288" s="295">
        <v>0.87359153599999995</v>
      </c>
      <c r="T288" s="295">
        <v>0.87359153599999995</v>
      </c>
      <c r="U288" s="295">
        <v>0.87359153599999995</v>
      </c>
      <c r="V288" s="295">
        <v>0.87236914099999996</v>
      </c>
      <c r="W288" s="295">
        <v>0.65248159400000005</v>
      </c>
      <c r="X288" s="295">
        <v>0.65248159400000005</v>
      </c>
      <c r="Y288" s="410">
        <v>1</v>
      </c>
      <c r="Z288" s="410"/>
      <c r="AA288" s="410"/>
      <c r="AB288" s="410"/>
      <c r="AC288" s="410"/>
      <c r="AD288" s="410"/>
      <c r="AE288" s="410"/>
      <c r="AF288" s="410"/>
      <c r="AG288" s="410"/>
      <c r="AH288" s="410"/>
      <c r="AI288" s="410"/>
      <c r="AJ288" s="410"/>
      <c r="AK288" s="410"/>
      <c r="AL288" s="410"/>
      <c r="AM288" s="296">
        <v>1</v>
      </c>
    </row>
    <row r="289" spans="1:39" ht="15" outlineLevel="1">
      <c r="B289" s="294" t="s">
        <v>249</v>
      </c>
      <c r="C289" s="291" t="s">
        <v>163</v>
      </c>
      <c r="D289" s="295">
        <v>48</v>
      </c>
      <c r="E289" s="295">
        <v>48</v>
      </c>
      <c r="F289" s="295">
        <v>46</v>
      </c>
      <c r="G289" s="295">
        <v>40</v>
      </c>
      <c r="H289" s="295">
        <v>40</v>
      </c>
      <c r="I289" s="295">
        <v>40</v>
      </c>
      <c r="J289" s="295">
        <v>40</v>
      </c>
      <c r="K289" s="295">
        <v>40</v>
      </c>
      <c r="L289" s="295">
        <v>33</v>
      </c>
      <c r="M289" s="295">
        <v>33</v>
      </c>
      <c r="N289" s="468"/>
      <c r="O289" s="295">
        <v>3.0000000000000001E-3</v>
      </c>
      <c r="P289" s="295">
        <v>3.0000000000000001E-3</v>
      </c>
      <c r="Q289" s="295">
        <v>3.0000000000000001E-3</v>
      </c>
      <c r="R289" s="295">
        <v>3.0000000000000001E-3</v>
      </c>
      <c r="S289" s="295">
        <v>3.0000000000000001E-3</v>
      </c>
      <c r="T289" s="295">
        <v>3.0000000000000001E-3</v>
      </c>
      <c r="U289" s="295">
        <v>3.0000000000000001E-3</v>
      </c>
      <c r="V289" s="295">
        <v>3.0000000000000001E-3</v>
      </c>
      <c r="W289" s="295">
        <v>2E-3</v>
      </c>
      <c r="X289" s="295">
        <v>2E-3</v>
      </c>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35159.616164337</v>
      </c>
      <c r="E291" s="295">
        <v>35159.616164337</v>
      </c>
      <c r="F291" s="295">
        <v>33041.164633148001</v>
      </c>
      <c r="G291" s="295">
        <v>25811.427285113001</v>
      </c>
      <c r="H291" s="295">
        <v>25811.427285113001</v>
      </c>
      <c r="I291" s="295">
        <v>25811.427285113001</v>
      </c>
      <c r="J291" s="295">
        <v>25811.427285113001</v>
      </c>
      <c r="K291" s="295">
        <v>25781.009834257999</v>
      </c>
      <c r="L291" s="295">
        <v>21680.33141594</v>
      </c>
      <c r="M291" s="295">
        <v>21680.33141594</v>
      </c>
      <c r="N291" s="291"/>
      <c r="O291" s="295">
        <v>2.4224372280000002</v>
      </c>
      <c r="P291" s="295">
        <v>2.4224372280000002</v>
      </c>
      <c r="Q291" s="295">
        <v>2.2894465629999998</v>
      </c>
      <c r="R291" s="295">
        <v>1.8355831789999999</v>
      </c>
      <c r="S291" s="295">
        <v>1.8355831789999999</v>
      </c>
      <c r="T291" s="295">
        <v>1.8355831789999999</v>
      </c>
      <c r="U291" s="295">
        <v>1.8355831789999999</v>
      </c>
      <c r="V291" s="295">
        <v>1.832110868</v>
      </c>
      <c r="W291" s="295">
        <v>1.574681352</v>
      </c>
      <c r="X291" s="295">
        <v>1.574681352</v>
      </c>
      <c r="Y291" s="410">
        <v>1</v>
      </c>
      <c r="Z291" s="410"/>
      <c r="AA291" s="410"/>
      <c r="AB291" s="410"/>
      <c r="AC291" s="410"/>
      <c r="AD291" s="410"/>
      <c r="AE291" s="410"/>
      <c r="AF291" s="410"/>
      <c r="AG291" s="410"/>
      <c r="AH291" s="410"/>
      <c r="AI291" s="410"/>
      <c r="AJ291" s="410"/>
      <c r="AK291" s="410"/>
      <c r="AL291" s="410"/>
      <c r="AM291" s="296">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v>0</v>
      </c>
      <c r="Z295" s="411">
        <v>0</v>
      </c>
      <c r="AA295" s="411">
        <v>0</v>
      </c>
      <c r="AB295" s="411">
        <v>0</v>
      </c>
      <c r="AC295" s="411">
        <v>0</v>
      </c>
      <c r="AD295" s="411">
        <v>0</v>
      </c>
      <c r="AE295" s="411">
        <v>0</v>
      </c>
      <c r="AF295" s="411">
        <v>0</v>
      </c>
      <c r="AG295" s="411">
        <v>0</v>
      </c>
      <c r="AH295" s="411">
        <v>0</v>
      </c>
      <c r="AI295" s="411">
        <v>0</v>
      </c>
      <c r="AJ295" s="411">
        <v>0</v>
      </c>
      <c r="AK295" s="411">
        <v>0</v>
      </c>
      <c r="AL295" s="411">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v>0</v>
      </c>
      <c r="AG298" s="411">
        <v>0</v>
      </c>
      <c r="AH298" s="411">
        <v>0</v>
      </c>
      <c r="AI298" s="411">
        <v>0</v>
      </c>
      <c r="AJ298" s="411">
        <v>0</v>
      </c>
      <c r="AK298" s="411">
        <v>0</v>
      </c>
      <c r="AL298" s="411">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v>0</v>
      </c>
      <c r="Z301" s="411">
        <v>0</v>
      </c>
      <c r="AA301" s="411">
        <v>0</v>
      </c>
      <c r="AB301" s="411">
        <v>0</v>
      </c>
      <c r="AC301" s="411">
        <v>0</v>
      </c>
      <c r="AD301" s="411">
        <v>0</v>
      </c>
      <c r="AE301" s="411">
        <v>0</v>
      </c>
      <c r="AF301" s="411">
        <v>0</v>
      </c>
      <c r="AG301" s="411">
        <v>0</v>
      </c>
      <c r="AH301" s="411">
        <v>0</v>
      </c>
      <c r="AI301" s="411">
        <v>0</v>
      </c>
      <c r="AJ301" s="411">
        <v>0</v>
      </c>
      <c r="AK301" s="411">
        <v>0</v>
      </c>
      <c r="AL301" s="411">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v>4102.4340000000002</v>
      </c>
      <c r="E303" s="295">
        <v>4102.4340000000002</v>
      </c>
      <c r="F303" s="295">
        <v>4102.4340000000002</v>
      </c>
      <c r="G303" s="295">
        <v>4102.4340000000002</v>
      </c>
      <c r="H303" s="295">
        <v>4102.4340000000002</v>
      </c>
      <c r="I303" s="295">
        <v>4102.4340000000002</v>
      </c>
      <c r="J303" s="295">
        <v>4102.4340000000002</v>
      </c>
      <c r="K303" s="295">
        <v>4102.4340000000002</v>
      </c>
      <c r="L303" s="295">
        <v>4102.4340000000002</v>
      </c>
      <c r="M303" s="295">
        <v>4102.4340000000002</v>
      </c>
      <c r="N303" s="291"/>
      <c r="O303" s="295">
        <v>0.31170821999999998</v>
      </c>
      <c r="P303" s="295">
        <v>0.31170821999999998</v>
      </c>
      <c r="Q303" s="295">
        <v>0.31170821999999998</v>
      </c>
      <c r="R303" s="295">
        <v>0.31170821999999998</v>
      </c>
      <c r="S303" s="295">
        <v>0.31170821999999998</v>
      </c>
      <c r="T303" s="295">
        <v>0.31170821999999998</v>
      </c>
      <c r="U303" s="295">
        <v>0.31170821999999998</v>
      </c>
      <c r="V303" s="295">
        <v>0.31170821999999998</v>
      </c>
      <c r="W303" s="295">
        <v>0.31170821999999998</v>
      </c>
      <c r="X303" s="295">
        <v>0.31170821999999998</v>
      </c>
      <c r="Y303" s="410">
        <v>1</v>
      </c>
      <c r="Z303" s="410"/>
      <c r="AA303" s="410"/>
      <c r="AB303" s="410"/>
      <c r="AC303" s="410"/>
      <c r="AD303" s="410"/>
      <c r="AE303" s="410"/>
      <c r="AF303" s="410"/>
      <c r="AG303" s="410"/>
      <c r="AH303" s="410"/>
      <c r="AI303" s="410"/>
      <c r="AJ303" s="410"/>
      <c r="AK303" s="410"/>
      <c r="AL303" s="410"/>
      <c r="AM303" s="296">
        <v>1</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v>1</v>
      </c>
      <c r="Z304" s="411">
        <v>0</v>
      </c>
      <c r="AA304" s="411">
        <v>0</v>
      </c>
      <c r="AB304" s="411">
        <v>0</v>
      </c>
      <c r="AC304" s="411">
        <v>0</v>
      </c>
      <c r="AD304" s="411">
        <v>0</v>
      </c>
      <c r="AE304" s="411">
        <v>0</v>
      </c>
      <c r="AF304" s="411">
        <v>0</v>
      </c>
      <c r="AG304" s="411">
        <v>0</v>
      </c>
      <c r="AH304" s="411">
        <v>0</v>
      </c>
      <c r="AI304" s="411">
        <v>0</v>
      </c>
      <c r="AJ304" s="411">
        <v>0</v>
      </c>
      <c r="AK304" s="411">
        <v>0</v>
      </c>
      <c r="AL304" s="411">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4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109208.978533599</v>
      </c>
      <c r="E307" s="295">
        <v>109099.93602265501</v>
      </c>
      <c r="F307" s="295">
        <v>109099.93602265501</v>
      </c>
      <c r="G307" s="295">
        <v>109099.93602265501</v>
      </c>
      <c r="H307" s="295">
        <v>105162.15508707</v>
      </c>
      <c r="I307" s="295">
        <v>100840.304994135</v>
      </c>
      <c r="J307" s="295">
        <v>100840.304994135</v>
      </c>
      <c r="K307" s="295">
        <v>100726.723487593</v>
      </c>
      <c r="L307" s="295">
        <v>100663.932465351</v>
      </c>
      <c r="M307" s="295">
        <v>69158.700714891005</v>
      </c>
      <c r="N307" s="295">
        <v>12</v>
      </c>
      <c r="O307" s="295">
        <v>24.079357472000002</v>
      </c>
      <c r="P307" s="295">
        <v>24.044550115</v>
      </c>
      <c r="Q307" s="295">
        <v>24.044550115</v>
      </c>
      <c r="R307" s="295">
        <v>24.044550115</v>
      </c>
      <c r="S307" s="295">
        <v>22.787578293999999</v>
      </c>
      <c r="T307" s="295">
        <v>21.764049841999999</v>
      </c>
      <c r="U307" s="295">
        <v>21.764049841999999</v>
      </c>
      <c r="V307" s="295">
        <v>21.762240495</v>
      </c>
      <c r="W307" s="295">
        <v>21.761240237999999</v>
      </c>
      <c r="X307" s="295">
        <v>14.29996777</v>
      </c>
      <c r="Y307" s="415"/>
      <c r="Z307" s="503">
        <v>0.61</v>
      </c>
      <c r="AA307" s="503">
        <v>0.39</v>
      </c>
      <c r="AB307" s="503"/>
      <c r="AC307" s="415"/>
      <c r="AD307" s="415"/>
      <c r="AE307" s="415"/>
      <c r="AF307" s="415"/>
      <c r="AG307" s="415"/>
      <c r="AH307" s="415"/>
      <c r="AI307" s="415"/>
      <c r="AJ307" s="415"/>
      <c r="AK307" s="415"/>
      <c r="AL307" s="415"/>
      <c r="AM307" s="296">
        <v>1</v>
      </c>
    </row>
    <row r="308" spans="1:39" ht="15" outlineLevel="1">
      <c r="B308" s="294" t="s">
        <v>249</v>
      </c>
      <c r="C308" s="291" t="s">
        <v>163</v>
      </c>
      <c r="D308" s="295">
        <v>0</v>
      </c>
      <c r="E308" s="295">
        <v>0</v>
      </c>
      <c r="F308" s="295">
        <v>0</v>
      </c>
      <c r="G308" s="295">
        <v>0</v>
      </c>
      <c r="H308" s="295">
        <v>0</v>
      </c>
      <c r="I308" s="295">
        <v>0</v>
      </c>
      <c r="J308" s="295">
        <v>0</v>
      </c>
      <c r="K308" s="295">
        <v>0</v>
      </c>
      <c r="L308" s="295">
        <v>0</v>
      </c>
      <c r="M308" s="295">
        <v>0</v>
      </c>
      <c r="N308" s="295">
        <v>12</v>
      </c>
      <c r="O308" s="295">
        <v>0</v>
      </c>
      <c r="P308" s="295">
        <v>0</v>
      </c>
      <c r="Q308" s="295">
        <v>0</v>
      </c>
      <c r="R308" s="295">
        <v>0</v>
      </c>
      <c r="S308" s="295">
        <v>0</v>
      </c>
      <c r="T308" s="295">
        <v>0</v>
      </c>
      <c r="U308" s="295">
        <v>0</v>
      </c>
      <c r="V308" s="295">
        <v>0</v>
      </c>
      <c r="W308" s="295">
        <v>0</v>
      </c>
      <c r="X308" s="295">
        <v>0</v>
      </c>
      <c r="Y308" s="411">
        <v>0</v>
      </c>
      <c r="Z308" s="411">
        <v>0.61</v>
      </c>
      <c r="AA308" s="411">
        <v>0.39</v>
      </c>
      <c r="AB308" s="411">
        <v>0</v>
      </c>
      <c r="AC308" s="411">
        <v>0</v>
      </c>
      <c r="AD308" s="411">
        <v>0</v>
      </c>
      <c r="AE308" s="411">
        <v>0</v>
      </c>
      <c r="AF308" s="411">
        <v>0</v>
      </c>
      <c r="AG308" s="411">
        <v>0</v>
      </c>
      <c r="AH308" s="411">
        <v>0</v>
      </c>
      <c r="AI308" s="411">
        <v>0</v>
      </c>
      <c r="AJ308" s="411">
        <v>0</v>
      </c>
      <c r="AK308" s="411">
        <v>0</v>
      </c>
      <c r="AL308" s="411">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384018.91699277703</v>
      </c>
      <c r="E310" s="295">
        <v>384018.91699277703</v>
      </c>
      <c r="F310" s="295">
        <v>378082.87740865001</v>
      </c>
      <c r="G310" s="295">
        <v>265613.39390099799</v>
      </c>
      <c r="H310" s="295">
        <v>50059.728085950999</v>
      </c>
      <c r="I310" s="295">
        <v>50027.636495293998</v>
      </c>
      <c r="J310" s="295">
        <v>50027.636495293998</v>
      </c>
      <c r="K310" s="295">
        <v>48548.591714102004</v>
      </c>
      <c r="L310" s="295">
        <v>48548.591714102004</v>
      </c>
      <c r="M310" s="295">
        <v>48548.591714102004</v>
      </c>
      <c r="N310" s="295">
        <v>12</v>
      </c>
      <c r="O310" s="295">
        <v>107.69694951300001</v>
      </c>
      <c r="P310" s="295">
        <v>107.69694951300001</v>
      </c>
      <c r="Q310" s="295">
        <v>106.12793945</v>
      </c>
      <c r="R310" s="295">
        <v>78.438352788000003</v>
      </c>
      <c r="S310" s="295">
        <v>13.919555409000001</v>
      </c>
      <c r="T310" s="295">
        <v>13.887440932000001</v>
      </c>
      <c r="U310" s="295">
        <v>13.887440932000001</v>
      </c>
      <c r="V310" s="295">
        <v>12.407341339</v>
      </c>
      <c r="W310" s="295">
        <v>12.407341339</v>
      </c>
      <c r="X310" s="295">
        <v>12.407341339</v>
      </c>
      <c r="Y310" s="415"/>
      <c r="Z310" s="503">
        <v>1</v>
      </c>
      <c r="AA310" s="415"/>
      <c r="AB310" s="415"/>
      <c r="AC310" s="415"/>
      <c r="AD310" s="415"/>
      <c r="AE310" s="415"/>
      <c r="AF310" s="415"/>
      <c r="AG310" s="415"/>
      <c r="AH310" s="415"/>
      <c r="AI310" s="415"/>
      <c r="AJ310" s="415"/>
      <c r="AK310" s="415"/>
      <c r="AL310" s="415"/>
      <c r="AM310" s="296">
        <v>1</v>
      </c>
    </row>
    <row r="311" spans="1:39" ht="15" outlineLevel="1">
      <c r="B311" s="294" t="s">
        <v>249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1</v>
      </c>
      <c r="AA311" s="411">
        <v>0</v>
      </c>
      <c r="AB311" s="411">
        <v>0</v>
      </c>
      <c r="AC311" s="411">
        <v>0</v>
      </c>
      <c r="AD311" s="411">
        <v>0</v>
      </c>
      <c r="AE311" s="411">
        <v>0</v>
      </c>
      <c r="AF311" s="411">
        <v>0</v>
      </c>
      <c r="AG311" s="411">
        <v>0</v>
      </c>
      <c r="AH311" s="411">
        <v>0</v>
      </c>
      <c r="AI311" s="411">
        <v>0</v>
      </c>
      <c r="AJ311" s="411">
        <v>0</v>
      </c>
      <c r="AK311" s="411">
        <v>0</v>
      </c>
      <c r="AL311" s="411">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v>0</v>
      </c>
    </row>
    <row r="314" spans="1:39" ht="15" outlineLevel="1">
      <c r="B314" s="294" t="s">
        <v>249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v>0</v>
      </c>
      <c r="AK314" s="411">
        <v>0</v>
      </c>
      <c r="AL314" s="411">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v>0</v>
      </c>
    </row>
    <row r="317" spans="1:39" ht="15" outlineLevel="1">
      <c r="B317" s="294" t="s">
        <v>249</v>
      </c>
      <c r="C317" s="291" t="s">
        <v>163</v>
      </c>
      <c r="D317" s="295"/>
      <c r="E317" s="295"/>
      <c r="F317" s="295"/>
      <c r="G317" s="295"/>
      <c r="H317" s="295"/>
      <c r="I317" s="295"/>
      <c r="J317" s="295"/>
      <c r="K317" s="295"/>
      <c r="L317" s="295"/>
      <c r="M317" s="295"/>
      <c r="N317" s="295">
        <v>12</v>
      </c>
      <c r="O317" s="295"/>
      <c r="P317" s="295"/>
      <c r="Q317" s="295"/>
      <c r="R317" s="295"/>
      <c r="S317" s="295"/>
      <c r="T317" s="295"/>
      <c r="U317" s="295"/>
      <c r="V317" s="295"/>
      <c r="W317" s="295"/>
      <c r="X317" s="295"/>
      <c r="Y317" s="411">
        <v>0</v>
      </c>
      <c r="Z317" s="411">
        <v>0</v>
      </c>
      <c r="AA317" s="411">
        <v>0</v>
      </c>
      <c r="AB317" s="411">
        <v>0</v>
      </c>
      <c r="AC317" s="411">
        <v>0</v>
      </c>
      <c r="AD317" s="411">
        <v>0</v>
      </c>
      <c r="AE317" s="411">
        <v>0</v>
      </c>
      <c r="AF317" s="411">
        <v>0</v>
      </c>
      <c r="AG317" s="411">
        <v>0</v>
      </c>
      <c r="AH317" s="411">
        <v>0</v>
      </c>
      <c r="AI317" s="411">
        <v>0</v>
      </c>
      <c r="AJ317" s="411">
        <v>0</v>
      </c>
      <c r="AK317" s="411">
        <v>0</v>
      </c>
      <c r="AL317" s="411">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v>48450.767796975</v>
      </c>
      <c r="E319" s="295">
        <v>48450.767796975</v>
      </c>
      <c r="F319" s="295">
        <v>48450.767796975</v>
      </c>
      <c r="G319" s="295">
        <v>48450.767796975</v>
      </c>
      <c r="H319" s="295">
        <v>0</v>
      </c>
      <c r="I319" s="295">
        <v>0</v>
      </c>
      <c r="J319" s="295">
        <v>0</v>
      </c>
      <c r="K319" s="295">
        <v>0</v>
      </c>
      <c r="L319" s="295">
        <v>0</v>
      </c>
      <c r="M319" s="295">
        <v>0</v>
      </c>
      <c r="N319" s="295">
        <v>12</v>
      </c>
      <c r="O319" s="295">
        <v>8.8126766229999998</v>
      </c>
      <c r="P319" s="295">
        <v>8.8126766229999998</v>
      </c>
      <c r="Q319" s="295">
        <v>8.8126766229999998</v>
      </c>
      <c r="R319" s="295">
        <v>8.8126766229999998</v>
      </c>
      <c r="S319" s="295">
        <v>0</v>
      </c>
      <c r="T319" s="295">
        <v>0</v>
      </c>
      <c r="U319" s="295">
        <v>0</v>
      </c>
      <c r="V319" s="295">
        <v>0</v>
      </c>
      <c r="W319" s="295">
        <v>0</v>
      </c>
      <c r="X319" s="295">
        <v>0</v>
      </c>
      <c r="Y319" s="415"/>
      <c r="Z319" s="415"/>
      <c r="AA319" s="503">
        <v>1</v>
      </c>
      <c r="AB319" s="415"/>
      <c r="AC319" s="415"/>
      <c r="AD319" s="415"/>
      <c r="AE319" s="415"/>
      <c r="AF319" s="415"/>
      <c r="AG319" s="415"/>
      <c r="AH319" s="415"/>
      <c r="AI319" s="415"/>
      <c r="AJ319" s="415"/>
      <c r="AK319" s="415"/>
      <c r="AL319" s="415"/>
      <c r="AM319" s="296">
        <v>1</v>
      </c>
    </row>
    <row r="320" spans="1:39" ht="15" outlineLevel="1">
      <c r="B320" s="294" t="s">
        <v>249</v>
      </c>
      <c r="C320" s="291" t="s">
        <v>163</v>
      </c>
      <c r="D320" s="295">
        <v>32.135094899999999</v>
      </c>
      <c r="E320" s="295">
        <v>32.135094899999999</v>
      </c>
      <c r="F320" s="295">
        <v>32.135094899999999</v>
      </c>
      <c r="G320" s="295">
        <v>32.135094899999999</v>
      </c>
      <c r="H320" s="295">
        <v>0</v>
      </c>
      <c r="I320" s="295">
        <v>0</v>
      </c>
      <c r="J320" s="295">
        <v>0</v>
      </c>
      <c r="K320" s="295">
        <v>0</v>
      </c>
      <c r="L320" s="295">
        <v>0</v>
      </c>
      <c r="M320" s="295">
        <v>0</v>
      </c>
      <c r="N320" s="295">
        <v>12</v>
      </c>
      <c r="O320" s="295">
        <v>5.8450300000000002E-3</v>
      </c>
      <c r="P320" s="295">
        <v>5.8450300000000002E-3</v>
      </c>
      <c r="Q320" s="295">
        <v>5.8450300000000002E-3</v>
      </c>
      <c r="R320" s="295">
        <v>5.8450300000000002E-3</v>
      </c>
      <c r="S320" s="295">
        <v>0</v>
      </c>
      <c r="T320" s="295">
        <v>0</v>
      </c>
      <c r="U320" s="295">
        <v>0</v>
      </c>
      <c r="V320" s="295">
        <v>0</v>
      </c>
      <c r="W320" s="295">
        <v>0</v>
      </c>
      <c r="X320" s="295">
        <v>0</v>
      </c>
      <c r="Y320" s="411">
        <v>0</v>
      </c>
      <c r="Z320" s="411">
        <v>0</v>
      </c>
      <c r="AA320" s="411">
        <v>1</v>
      </c>
      <c r="AB320" s="411">
        <v>0</v>
      </c>
      <c r="AC320" s="411">
        <v>0</v>
      </c>
      <c r="AD320" s="411">
        <v>0</v>
      </c>
      <c r="AE320" s="411">
        <v>0</v>
      </c>
      <c r="AF320" s="411">
        <v>0</v>
      </c>
      <c r="AG320" s="411">
        <v>0</v>
      </c>
      <c r="AH320" s="411">
        <v>0</v>
      </c>
      <c r="AI320" s="411">
        <v>0</v>
      </c>
      <c r="AJ320" s="411">
        <v>0</v>
      </c>
      <c r="AK320" s="411">
        <v>0</v>
      </c>
      <c r="AL320" s="411">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15"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v>0</v>
      </c>
      <c r="Z326" s="411">
        <v>0</v>
      </c>
      <c r="AA326" s="411">
        <v>0</v>
      </c>
      <c r="AB326" s="411">
        <v>0</v>
      </c>
      <c r="AC326" s="411">
        <v>0</v>
      </c>
      <c r="AD326" s="411">
        <v>0</v>
      </c>
      <c r="AE326" s="411">
        <v>0</v>
      </c>
      <c r="AF326" s="411">
        <v>0</v>
      </c>
      <c r="AG326" s="411">
        <v>0</v>
      </c>
      <c r="AH326" s="411">
        <v>0</v>
      </c>
      <c r="AI326" s="411">
        <v>0</v>
      </c>
      <c r="AJ326" s="411">
        <v>0</v>
      </c>
      <c r="AK326" s="411">
        <v>0</v>
      </c>
      <c r="AL326" s="411">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v>0</v>
      </c>
      <c r="Z329" s="411">
        <v>0</v>
      </c>
      <c r="AA329" s="411">
        <v>0</v>
      </c>
      <c r="AB329" s="411">
        <v>0</v>
      </c>
      <c r="AC329" s="411">
        <v>0</v>
      </c>
      <c r="AD329" s="411">
        <v>0</v>
      </c>
      <c r="AE329" s="411">
        <v>0</v>
      </c>
      <c r="AF329" s="411">
        <v>0</v>
      </c>
      <c r="AG329" s="411">
        <v>0</v>
      </c>
      <c r="AH329" s="411">
        <v>0</v>
      </c>
      <c r="AI329" s="411">
        <v>0</v>
      </c>
      <c r="AJ329" s="411">
        <v>0</v>
      </c>
      <c r="AK329" s="411">
        <v>0</v>
      </c>
      <c r="AL329" s="411">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4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v>0</v>
      </c>
    </row>
    <row r="333" spans="1:39" ht="15" outlineLevel="1">
      <c r="B333" s="294" t="s">
        <v>249</v>
      </c>
      <c r="C333" s="291" t="s">
        <v>163</v>
      </c>
      <c r="D333" s="295"/>
      <c r="E333" s="295"/>
      <c r="F333" s="295"/>
      <c r="G333" s="295"/>
      <c r="H333" s="295"/>
      <c r="I333" s="295"/>
      <c r="J333" s="295"/>
      <c r="K333" s="295"/>
      <c r="L333" s="295"/>
      <c r="M333" s="295"/>
      <c r="N333" s="295">
        <v>12</v>
      </c>
      <c r="O333" s="295"/>
      <c r="P333" s="295"/>
      <c r="Q333" s="295"/>
      <c r="R333" s="295"/>
      <c r="S333" s="295"/>
      <c r="T333" s="295"/>
      <c r="U333" s="295"/>
      <c r="V333" s="295"/>
      <c r="W333" s="295"/>
      <c r="X333" s="295"/>
      <c r="Y333" s="411">
        <v>0</v>
      </c>
      <c r="Z333" s="411">
        <v>0</v>
      </c>
      <c r="AA333" s="411">
        <v>0</v>
      </c>
      <c r="AB333" s="411">
        <v>0</v>
      </c>
      <c r="AC333" s="411">
        <v>0</v>
      </c>
      <c r="AD333" s="411">
        <v>0</v>
      </c>
      <c r="AE333" s="411">
        <v>0</v>
      </c>
      <c r="AF333" s="411">
        <v>0</v>
      </c>
      <c r="AG333" s="411">
        <v>0</v>
      </c>
      <c r="AH333" s="411">
        <v>0</v>
      </c>
      <c r="AI333" s="411">
        <v>0</v>
      </c>
      <c r="AJ333" s="411">
        <v>0</v>
      </c>
      <c r="AK333" s="411">
        <v>0</v>
      </c>
      <c r="AL333" s="411">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v>0</v>
      </c>
    </row>
    <row r="336" spans="1:39" ht="15" outlineLevel="1">
      <c r="B336" s="294" t="s">
        <v>249</v>
      </c>
      <c r="C336" s="291" t="s">
        <v>163</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11">
        <v>0</v>
      </c>
      <c r="Z336" s="411">
        <v>0</v>
      </c>
      <c r="AA336" s="411">
        <v>0</v>
      </c>
      <c r="AB336" s="411">
        <v>0</v>
      </c>
      <c r="AC336" s="411">
        <v>0</v>
      </c>
      <c r="AD336" s="411">
        <v>0</v>
      </c>
      <c r="AE336" s="411">
        <v>0</v>
      </c>
      <c r="AF336" s="411">
        <v>0</v>
      </c>
      <c r="AG336" s="411">
        <v>0</v>
      </c>
      <c r="AH336" s="411">
        <v>0</v>
      </c>
      <c r="AI336" s="411">
        <v>0</v>
      </c>
      <c r="AJ336" s="411">
        <v>0</v>
      </c>
      <c r="AK336" s="411">
        <v>0</v>
      </c>
      <c r="AL336" s="411">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v>0</v>
      </c>
    </row>
    <row r="339" spans="1:39" ht="15" outlineLevel="1">
      <c r="B339" s="294" t="s">
        <v>249</v>
      </c>
      <c r="C339" s="291" t="s">
        <v>163</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11">
        <v>0</v>
      </c>
      <c r="Z339" s="411">
        <v>0</v>
      </c>
      <c r="AA339" s="411">
        <v>0</v>
      </c>
      <c r="AB339" s="411">
        <v>0</v>
      </c>
      <c r="AC339" s="411">
        <v>0</v>
      </c>
      <c r="AD339" s="411">
        <v>0</v>
      </c>
      <c r="AE339" s="411">
        <v>0</v>
      </c>
      <c r="AF339" s="411">
        <v>0</v>
      </c>
      <c r="AG339" s="411">
        <v>0</v>
      </c>
      <c r="AH339" s="411">
        <v>0</v>
      </c>
      <c r="AI339" s="411">
        <v>0</v>
      </c>
      <c r="AJ339" s="411">
        <v>0</v>
      </c>
      <c r="AK339" s="411">
        <v>0</v>
      </c>
      <c r="AL339" s="411">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v>0</v>
      </c>
    </row>
    <row r="342" spans="1:39" ht="15" outlineLevel="1">
      <c r="B342" s="294" t="s">
        <v>249</v>
      </c>
      <c r="C342" s="291" t="s">
        <v>163</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11">
        <v>0</v>
      </c>
      <c r="Z342" s="411">
        <v>0</v>
      </c>
      <c r="AA342" s="411">
        <v>0</v>
      </c>
      <c r="AB342" s="411">
        <v>0</v>
      </c>
      <c r="AC342" s="411">
        <v>0</v>
      </c>
      <c r="AD342" s="411">
        <v>0</v>
      </c>
      <c r="AE342" s="411">
        <v>0</v>
      </c>
      <c r="AF342" s="411">
        <v>0</v>
      </c>
      <c r="AG342" s="411">
        <v>0</v>
      </c>
      <c r="AH342" s="411">
        <v>0</v>
      </c>
      <c r="AI342" s="411">
        <v>0</v>
      </c>
      <c r="AJ342" s="411">
        <v>0</v>
      </c>
      <c r="AK342" s="411">
        <v>0</v>
      </c>
      <c r="AL342" s="411">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v>0</v>
      </c>
      <c r="Z345" s="411">
        <v>0</v>
      </c>
      <c r="AA345" s="411">
        <v>0</v>
      </c>
      <c r="AB345" s="411">
        <v>0</v>
      </c>
      <c r="AC345" s="411">
        <v>0</v>
      </c>
      <c r="AD345" s="411">
        <v>0</v>
      </c>
      <c r="AE345" s="411">
        <v>0</v>
      </c>
      <c r="AF345" s="411">
        <v>0</v>
      </c>
      <c r="AG345" s="411">
        <v>0</v>
      </c>
      <c r="AH345" s="411">
        <v>0</v>
      </c>
      <c r="AI345" s="411">
        <v>0</v>
      </c>
      <c r="AJ345" s="411">
        <v>0</v>
      </c>
      <c r="AK345" s="411">
        <v>0</v>
      </c>
      <c r="AL345" s="411">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4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95179.881980895996</v>
      </c>
      <c r="E348" s="295">
        <v>90342.189765930001</v>
      </c>
      <c r="F348" s="295">
        <v>89902.399856567004</v>
      </c>
      <c r="G348" s="295">
        <v>79490.503145217997</v>
      </c>
      <c r="H348" s="295">
        <v>76043.716733933004</v>
      </c>
      <c r="I348" s="295">
        <v>72596.929147720002</v>
      </c>
      <c r="J348" s="295">
        <v>67064.858148575004</v>
      </c>
      <c r="K348" s="295">
        <v>66876.320611953997</v>
      </c>
      <c r="L348" s="295">
        <v>25219.341171265001</v>
      </c>
      <c r="M348" s="295">
        <v>25103.666450500001</v>
      </c>
      <c r="N348" s="291"/>
      <c r="O348" s="295">
        <v>7.1933452410000003</v>
      </c>
      <c r="P348" s="295">
        <v>6.9420451080000003</v>
      </c>
      <c r="Q348" s="295">
        <v>6.9191996150000001</v>
      </c>
      <c r="R348" s="295">
        <v>6.378340262</v>
      </c>
      <c r="S348" s="295">
        <v>6.1992924509999998</v>
      </c>
      <c r="T348" s="295">
        <v>6.0202446439999999</v>
      </c>
      <c r="U348" s="295">
        <v>5.7328741120000002</v>
      </c>
      <c r="V348" s="295">
        <v>5.7328741120000002</v>
      </c>
      <c r="W348" s="295">
        <v>3.568948781</v>
      </c>
      <c r="X348" s="295">
        <v>3.4450918939999999</v>
      </c>
      <c r="Y348" s="470">
        <v>1</v>
      </c>
      <c r="Z348" s="410"/>
      <c r="AA348" s="410"/>
      <c r="AB348" s="410"/>
      <c r="AC348" s="410"/>
      <c r="AD348" s="410"/>
      <c r="AE348" s="410"/>
      <c r="AF348" s="410"/>
      <c r="AG348" s="410"/>
      <c r="AH348" s="410"/>
      <c r="AI348" s="410"/>
      <c r="AJ348" s="410"/>
      <c r="AK348" s="410"/>
      <c r="AL348" s="410"/>
      <c r="AM348" s="296">
        <v>1</v>
      </c>
    </row>
    <row r="349" spans="1:39" ht="15" outlineLevel="1">
      <c r="B349" s="294" t="s">
        <v>249</v>
      </c>
      <c r="C349" s="291" t="s">
        <v>163</v>
      </c>
      <c r="D349" s="295">
        <v>11011.10821</v>
      </c>
      <c r="E349" s="295">
        <v>10495.20304</v>
      </c>
      <c r="F349" s="295">
        <v>10448.302589999999</v>
      </c>
      <c r="G349" s="295">
        <v>9418.1672209999997</v>
      </c>
      <c r="H349" s="295">
        <v>9090.7014849999996</v>
      </c>
      <c r="I349" s="295">
        <v>8763.2356569999993</v>
      </c>
      <c r="J349" s="295">
        <v>8527.0582809999996</v>
      </c>
      <c r="K349" s="295">
        <v>8527.0582809999996</v>
      </c>
      <c r="L349" s="295">
        <v>3200.5049130000002</v>
      </c>
      <c r="M349" s="295">
        <v>3200.5049130000002</v>
      </c>
      <c r="N349" s="468"/>
      <c r="O349" s="295">
        <v>0.88426572999999997</v>
      </c>
      <c r="P349" s="295">
        <v>0.85777330200000002</v>
      </c>
      <c r="Q349" s="295">
        <v>0.85536489800000004</v>
      </c>
      <c r="R349" s="295">
        <v>0.80192733599999999</v>
      </c>
      <c r="S349" s="295">
        <v>0.78484216600000001</v>
      </c>
      <c r="T349" s="295">
        <v>0.767756993</v>
      </c>
      <c r="U349" s="295">
        <v>0.75544562000000004</v>
      </c>
      <c r="V349" s="295">
        <v>0.75544562000000004</v>
      </c>
      <c r="W349" s="295">
        <v>0.47866041399999998</v>
      </c>
      <c r="X349" s="295">
        <v>0.47866041399999998</v>
      </c>
      <c r="Y349" s="411">
        <v>1</v>
      </c>
      <c r="Z349" s="411">
        <v>0</v>
      </c>
      <c r="AA349" s="411">
        <v>0</v>
      </c>
      <c r="AB349" s="411">
        <v>0</v>
      </c>
      <c r="AC349" s="411">
        <v>0</v>
      </c>
      <c r="AD349" s="411">
        <v>0</v>
      </c>
      <c r="AE349" s="411">
        <v>0</v>
      </c>
      <c r="AF349" s="411">
        <v>0</v>
      </c>
      <c r="AG349" s="411">
        <v>0</v>
      </c>
      <c r="AH349" s="411">
        <v>0</v>
      </c>
      <c r="AI349" s="411">
        <v>0</v>
      </c>
      <c r="AJ349" s="411">
        <v>0</v>
      </c>
      <c r="AK349" s="411">
        <v>0</v>
      </c>
      <c r="AL349" s="411">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4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v>0</v>
      </c>
      <c r="Z353" s="411">
        <v>0</v>
      </c>
      <c r="AA353" s="411">
        <v>0</v>
      </c>
      <c r="AB353" s="411">
        <v>0</v>
      </c>
      <c r="AC353" s="411">
        <v>0</v>
      </c>
      <c r="AD353" s="411">
        <v>0</v>
      </c>
      <c r="AE353" s="411">
        <v>0</v>
      </c>
      <c r="AF353" s="411">
        <v>0</v>
      </c>
      <c r="AG353" s="411">
        <v>0</v>
      </c>
      <c r="AH353" s="411">
        <v>0</v>
      </c>
      <c r="AI353" s="411">
        <v>0</v>
      </c>
      <c r="AJ353" s="411">
        <v>0</v>
      </c>
      <c r="AK353" s="411">
        <v>0</v>
      </c>
      <c r="AL353" s="411">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v>0</v>
      </c>
    </row>
    <row r="356" spans="1:39" s="283" customFormat="1" ht="15" outlineLevel="1">
      <c r="A356" s="509"/>
      <c r="B356" s="315" t="s">
        <v>249</v>
      </c>
      <c r="C356" s="291" t="s">
        <v>163</v>
      </c>
      <c r="D356" s="295"/>
      <c r="E356" s="295"/>
      <c r="F356" s="295"/>
      <c r="G356" s="295"/>
      <c r="H356" s="295"/>
      <c r="I356" s="295"/>
      <c r="J356" s="295"/>
      <c r="K356" s="295"/>
      <c r="L356" s="295"/>
      <c r="M356" s="295"/>
      <c r="N356" s="295">
        <v>0</v>
      </c>
      <c r="O356" s="295"/>
      <c r="P356" s="295"/>
      <c r="Q356" s="295"/>
      <c r="R356" s="295"/>
      <c r="S356" s="295"/>
      <c r="T356" s="295"/>
      <c r="U356" s="295"/>
      <c r="V356" s="295"/>
      <c r="W356" s="295"/>
      <c r="X356" s="295"/>
      <c r="Y356" s="411">
        <v>0</v>
      </c>
      <c r="Z356" s="411">
        <v>0</v>
      </c>
      <c r="AA356" s="411">
        <v>0</v>
      </c>
      <c r="AB356" s="411">
        <v>0</v>
      </c>
      <c r="AC356" s="411">
        <v>0</v>
      </c>
      <c r="AD356" s="411">
        <v>0</v>
      </c>
      <c r="AE356" s="411">
        <v>0</v>
      </c>
      <c r="AF356" s="411">
        <v>0</v>
      </c>
      <c r="AG356" s="411">
        <v>0</v>
      </c>
      <c r="AH356" s="411">
        <v>0</v>
      </c>
      <c r="AI356" s="411">
        <v>0</v>
      </c>
      <c r="AJ356" s="411">
        <v>0</v>
      </c>
      <c r="AK356" s="411">
        <v>0</v>
      </c>
      <c r="AL356" s="41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4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v>0</v>
      </c>
    </row>
    <row r="360" spans="1:39" ht="15" outlineLevel="1">
      <c r="B360" s="294" t="s">
        <v>249</v>
      </c>
      <c r="C360" s="291" t="s">
        <v>163</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11">
        <v>0</v>
      </c>
      <c r="Z360" s="411">
        <v>0</v>
      </c>
      <c r="AA360" s="411">
        <v>0</v>
      </c>
      <c r="AB360" s="411">
        <v>0</v>
      </c>
      <c r="AC360" s="411">
        <v>0</v>
      </c>
      <c r="AD360" s="411">
        <v>0</v>
      </c>
      <c r="AE360" s="411">
        <v>0</v>
      </c>
      <c r="AF360" s="411">
        <v>0</v>
      </c>
      <c r="AG360" s="411">
        <v>0</v>
      </c>
      <c r="AH360" s="411">
        <v>0</v>
      </c>
      <c r="AI360" s="411">
        <v>0</v>
      </c>
      <c r="AJ360" s="411">
        <v>0</v>
      </c>
      <c r="AK360" s="411">
        <v>0</v>
      </c>
      <c r="AL360" s="411">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v>1</v>
      </c>
      <c r="AA362" s="415"/>
      <c r="AB362" s="415"/>
      <c r="AC362" s="415"/>
      <c r="AD362" s="415"/>
      <c r="AE362" s="415"/>
      <c r="AF362" s="415"/>
      <c r="AG362" s="415"/>
      <c r="AH362" s="415"/>
      <c r="AI362" s="415"/>
      <c r="AJ362" s="415"/>
      <c r="AK362" s="415"/>
      <c r="AL362" s="415"/>
      <c r="AM362" s="296">
        <v>1</v>
      </c>
    </row>
    <row r="363" spans="1:39" ht="15" outlineLevel="1">
      <c r="B363" s="294" t="s">
        <v>249</v>
      </c>
      <c r="C363" s="291" t="s">
        <v>163</v>
      </c>
      <c r="D363" s="295">
        <v>25956.288</v>
      </c>
      <c r="E363" s="295">
        <v>25956.288</v>
      </c>
      <c r="F363" s="295">
        <v>25956.288</v>
      </c>
      <c r="G363" s="295">
        <v>25956.288</v>
      </c>
      <c r="H363" s="295">
        <v>25956.288</v>
      </c>
      <c r="I363" s="295">
        <v>25956.288</v>
      </c>
      <c r="J363" s="295">
        <v>25956.288</v>
      </c>
      <c r="K363" s="295">
        <v>25956.288</v>
      </c>
      <c r="L363" s="295">
        <v>25956.288</v>
      </c>
      <c r="M363" s="295">
        <v>25956.288</v>
      </c>
      <c r="N363" s="295">
        <v>12</v>
      </c>
      <c r="O363" s="295">
        <v>10.853999999999999</v>
      </c>
      <c r="P363" s="295">
        <v>10.853999999999999</v>
      </c>
      <c r="Q363" s="295">
        <v>10.853999999999999</v>
      </c>
      <c r="R363" s="295">
        <v>10.853999999999999</v>
      </c>
      <c r="S363" s="295">
        <v>10.853999999999999</v>
      </c>
      <c r="T363" s="295">
        <v>10.853999999999999</v>
      </c>
      <c r="U363" s="295">
        <v>10.853999999999999</v>
      </c>
      <c r="V363" s="295">
        <v>10.853999999999999</v>
      </c>
      <c r="W363" s="295">
        <v>10.853999999999999</v>
      </c>
      <c r="X363" s="295">
        <v>10.853999999999999</v>
      </c>
      <c r="Y363" s="411">
        <v>0</v>
      </c>
      <c r="Z363" s="411">
        <v>1</v>
      </c>
      <c r="AA363" s="411">
        <v>0</v>
      </c>
      <c r="AB363" s="411">
        <v>0</v>
      </c>
      <c r="AC363" s="411">
        <v>0</v>
      </c>
      <c r="AD363" s="411">
        <v>0</v>
      </c>
      <c r="AE363" s="411">
        <v>0</v>
      </c>
      <c r="AF363" s="411">
        <v>0</v>
      </c>
      <c r="AG363" s="411">
        <v>0</v>
      </c>
      <c r="AH363" s="411">
        <v>0</v>
      </c>
      <c r="AI363" s="411">
        <v>0</v>
      </c>
      <c r="AJ363" s="411">
        <v>0</v>
      </c>
      <c r="AK363" s="411">
        <v>0</v>
      </c>
      <c r="AL363" s="411">
        <v>0</v>
      </c>
      <c r="AM363" s="306"/>
    </row>
    <row r="364" spans="1:39" ht="15.4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v>0</v>
      </c>
    </row>
    <row r="366" spans="1:39" ht="15" outlineLevel="1">
      <c r="B366" s="294" t="s">
        <v>249</v>
      </c>
      <c r="C366" s="291" t="s">
        <v>163</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11">
        <v>0</v>
      </c>
      <c r="Z366" s="411">
        <v>0</v>
      </c>
      <c r="AA366" s="411">
        <v>0</v>
      </c>
      <c r="AB366" s="411">
        <v>0</v>
      </c>
      <c r="AC366" s="411">
        <v>0</v>
      </c>
      <c r="AD366" s="411">
        <v>0</v>
      </c>
      <c r="AE366" s="411">
        <v>0</v>
      </c>
      <c r="AF366" s="411">
        <v>0</v>
      </c>
      <c r="AG366" s="411">
        <v>0</v>
      </c>
      <c r="AH366" s="411">
        <v>0</v>
      </c>
      <c r="AI366" s="411">
        <v>0</v>
      </c>
      <c r="AJ366" s="411">
        <v>0</v>
      </c>
      <c r="AK366" s="411">
        <v>0</v>
      </c>
      <c r="AL366" s="411">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v>0</v>
      </c>
    </row>
    <row r="369" spans="1:39" ht="15" outlineLevel="1">
      <c r="B369" s="324" t="s">
        <v>249</v>
      </c>
      <c r="C369" s="291" t="s">
        <v>163</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11">
        <v>0</v>
      </c>
      <c r="Z369" s="411">
        <v>0</v>
      </c>
      <c r="AA369" s="411">
        <v>0</v>
      </c>
      <c r="AB369" s="411">
        <v>0</v>
      </c>
      <c r="AC369" s="411">
        <v>0</v>
      </c>
      <c r="AD369" s="411">
        <v>0</v>
      </c>
      <c r="AE369" s="411">
        <v>0</v>
      </c>
      <c r="AF369" s="411">
        <v>0</v>
      </c>
      <c r="AG369" s="411">
        <v>0</v>
      </c>
      <c r="AH369" s="411">
        <v>0</v>
      </c>
      <c r="AI369" s="411">
        <v>0</v>
      </c>
      <c r="AJ369" s="411">
        <v>0</v>
      </c>
      <c r="AK369" s="411">
        <v>0</v>
      </c>
      <c r="AL369" s="411">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v>0</v>
      </c>
    </row>
    <row r="372" spans="1:39" s="283" customFormat="1" ht="15" outlineLevel="1">
      <c r="A372" s="509"/>
      <c r="B372" s="324" t="s">
        <v>249</v>
      </c>
      <c r="C372" s="291" t="s">
        <v>163</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11">
        <v>0</v>
      </c>
      <c r="Z372" s="411">
        <v>0</v>
      </c>
      <c r="AA372" s="411">
        <v>0</v>
      </c>
      <c r="AB372" s="411">
        <v>0</v>
      </c>
      <c r="AC372" s="411">
        <v>0</v>
      </c>
      <c r="AD372" s="411">
        <v>0</v>
      </c>
      <c r="AE372" s="411">
        <v>0</v>
      </c>
      <c r="AF372" s="411">
        <v>0</v>
      </c>
      <c r="AG372" s="411">
        <v>0</v>
      </c>
      <c r="AH372" s="411">
        <v>0</v>
      </c>
      <c r="AI372" s="411">
        <v>0</v>
      </c>
      <c r="AJ372" s="411">
        <v>0</v>
      </c>
      <c r="AK372" s="411">
        <v>0</v>
      </c>
      <c r="AL372" s="411">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4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v>0</v>
      </c>
    </row>
    <row r="376" spans="1:39" s="283" customFormat="1" ht="15" outlineLevel="1">
      <c r="A376" s="509"/>
      <c r="B376" s="324" t="s">
        <v>249</v>
      </c>
      <c r="C376" s="291" t="s">
        <v>163</v>
      </c>
      <c r="D376" s="295"/>
      <c r="E376" s="295"/>
      <c r="F376" s="295"/>
      <c r="G376" s="295"/>
      <c r="H376" s="295"/>
      <c r="I376" s="295"/>
      <c r="J376" s="295"/>
      <c r="K376" s="295"/>
      <c r="L376" s="295"/>
      <c r="M376" s="295"/>
      <c r="N376" s="295">
        <v>0</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v>0</v>
      </c>
      <c r="AG376" s="411">
        <v>0</v>
      </c>
      <c r="AH376" s="411">
        <v>0</v>
      </c>
      <c r="AI376" s="411">
        <v>0</v>
      </c>
      <c r="AJ376" s="411">
        <v>0</v>
      </c>
      <c r="AK376" s="411">
        <v>0</v>
      </c>
      <c r="AL376" s="411">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v>0</v>
      </c>
    </row>
    <row r="379" spans="1:39" s="283" customFormat="1" ht="15" outlineLevel="1">
      <c r="A379" s="509"/>
      <c r="B379" s="324" t="s">
        <v>249</v>
      </c>
      <c r="C379" s="291" t="s">
        <v>163</v>
      </c>
      <c r="D379" s="295"/>
      <c r="E379" s="295"/>
      <c r="F379" s="295"/>
      <c r="G379" s="295"/>
      <c r="H379" s="295"/>
      <c r="I379" s="295"/>
      <c r="J379" s="295"/>
      <c r="K379" s="295"/>
      <c r="L379" s="295"/>
      <c r="M379" s="295"/>
      <c r="N379" s="295">
        <v>0</v>
      </c>
      <c r="O379" s="295"/>
      <c r="P379" s="295"/>
      <c r="Q379" s="295"/>
      <c r="R379" s="295"/>
      <c r="S379" s="295"/>
      <c r="T379" s="295"/>
      <c r="U379" s="295"/>
      <c r="V379" s="295"/>
      <c r="W379" s="295"/>
      <c r="X379" s="295"/>
      <c r="Y379" s="411">
        <v>0</v>
      </c>
      <c r="Z379" s="411">
        <v>0</v>
      </c>
      <c r="AA379" s="411">
        <v>0</v>
      </c>
      <c r="AB379" s="411">
        <v>0</v>
      </c>
      <c r="AC379" s="411">
        <v>0</v>
      </c>
      <c r="AD379" s="411">
        <v>0</v>
      </c>
      <c r="AE379" s="411">
        <v>0</v>
      </c>
      <c r="AF379" s="411">
        <v>0</v>
      </c>
      <c r="AG379" s="411">
        <v>0</v>
      </c>
      <c r="AH379" s="411">
        <v>0</v>
      </c>
      <c r="AI379" s="411">
        <v>0</v>
      </c>
      <c r="AJ379" s="411">
        <v>0</v>
      </c>
      <c r="AK379" s="411">
        <v>0</v>
      </c>
      <c r="AL379" s="411">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2">Z381</f>
        <v>0</v>
      </c>
      <c r="AA382" s="411">
        <f t="shared" si="12"/>
        <v>0</v>
      </c>
      <c r="AB382" s="411">
        <f t="shared" si="12"/>
        <v>0</v>
      </c>
      <c r="AC382" s="411">
        <f t="shared" si="12"/>
        <v>0</v>
      </c>
      <c r="AD382" s="411">
        <f t="shared" si="12"/>
        <v>0</v>
      </c>
      <c r="AE382" s="411">
        <f t="shared" si="12"/>
        <v>0</v>
      </c>
      <c r="AF382" s="411">
        <f t="shared" si="12"/>
        <v>0</v>
      </c>
      <c r="AG382" s="411">
        <f t="shared" si="12"/>
        <v>0</v>
      </c>
      <c r="AH382" s="411">
        <f t="shared" si="12"/>
        <v>0</v>
      </c>
      <c r="AI382" s="411">
        <f t="shared" si="12"/>
        <v>0</v>
      </c>
      <c r="AJ382" s="411">
        <f t="shared" si="12"/>
        <v>0</v>
      </c>
      <c r="AK382" s="411">
        <f t="shared" si="12"/>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45">
      <c r="B384" s="327" t="s">
        <v>250</v>
      </c>
      <c r="C384" s="329"/>
      <c r="D384" s="329">
        <f>SUM(D279:D382)</f>
        <v>769576.59715822083</v>
      </c>
      <c r="E384" s="329"/>
      <c r="F384" s="329"/>
      <c r="G384" s="329"/>
      <c r="H384" s="329"/>
      <c r="I384" s="329"/>
      <c r="J384" s="329"/>
      <c r="K384" s="329"/>
      <c r="L384" s="329"/>
      <c r="M384" s="329"/>
      <c r="N384" s="329"/>
      <c r="O384" s="329">
        <f>SUM(O279:O382)</f>
        <v>180.1438827594647</v>
      </c>
      <c r="P384" s="329"/>
      <c r="Q384" s="329"/>
      <c r="R384" s="329"/>
      <c r="S384" s="329"/>
      <c r="T384" s="329"/>
      <c r="U384" s="329"/>
      <c r="V384" s="329"/>
      <c r="W384" s="329"/>
      <c r="X384" s="329"/>
      <c r="Y384" s="329">
        <f>IF(Y278="kWh",SUMPRODUCT(D279:D382,Y279:Y382))</f>
        <v>201909.51073996993</v>
      </c>
      <c r="Z384" s="329">
        <f>IF(Z278="kWh",SUMPRODUCT(D279:D382,Z279:Z382))</f>
        <v>476592.68189827242</v>
      </c>
      <c r="AA384" s="329">
        <f>IF(AA278="kW",SUMPRODUCT(N279:N382,O279:O382,AA279:AA382),SUMPRODUCT(D279:D382,AA279:AA382))</f>
        <v>218.51365280496</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4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1219155</v>
      </c>
      <c r="Z385" s="328">
        <f>HLOOKUP(Z277,'2. LRAMVA Threshold'!$B$42:$Q$53,5,FALSE)</f>
        <v>658151</v>
      </c>
      <c r="AA385" s="328">
        <f>HLOOKUP(AA277,'2. LRAMVA Threshold'!$B$42:$Q$53,5,FALSE)</f>
        <v>3236</v>
      </c>
      <c r="AB385" s="328">
        <f>HLOOKUP(AB277,'2. LRAMVA Threshold'!$B$42:$Q$53,5,FALSE)</f>
        <v>2</v>
      </c>
      <c r="AC385" s="328">
        <f>HLOOKUP(AC277,'2. LRAMVA Threshold'!$B$42:$Q$53,5,FALSE)</f>
        <v>81</v>
      </c>
      <c r="AD385" s="328">
        <f>HLOOKUP(AD277,'2. LRAMVA Threshold'!$B$42:$Q$53,5,FALSE)</f>
        <v>1714</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1.4200000000000001E-2</v>
      </c>
      <c r="Z387" s="341">
        <f>HLOOKUP(Z$20,'3.  Distribution Rates'!$C$122:$P$133,5,FALSE)</f>
        <v>8.6E-3</v>
      </c>
      <c r="AA387" s="341">
        <f>HLOOKUP(AA$20,'3.  Distribution Rates'!$C$122:$P$133,5,FALSE)</f>
        <v>2.2688000000000001</v>
      </c>
      <c r="AB387" s="341">
        <f>HLOOKUP(AB$20,'3.  Distribution Rates'!$C$122:$P$133,5,FALSE)</f>
        <v>19.7273</v>
      </c>
      <c r="AC387" s="341">
        <f>HLOOKUP(AC$20,'3.  Distribution Rates'!$C$122:$P$133,5,FALSE)</f>
        <v>15.1943</v>
      </c>
      <c r="AD387" s="341">
        <f>HLOOKUP(AD$20,'3.  Distribution Rates'!$C$122:$P$133,5,FALSE)</f>
        <v>6.4000000000000003E-3</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3">Y136*Y387</f>
        <v>2657.4369028251499</v>
      </c>
      <c r="Z388" s="378">
        <f t="shared" si="13"/>
        <v>2202.2814524868977</v>
      </c>
      <c r="AA388" s="378">
        <f t="shared" si="13"/>
        <v>325.68716559396245</v>
      </c>
      <c r="AB388" s="378">
        <f t="shared" si="13"/>
        <v>0</v>
      </c>
      <c r="AC388" s="378">
        <f t="shared" si="13"/>
        <v>0</v>
      </c>
      <c r="AD388" s="378">
        <f t="shared" si="13"/>
        <v>0</v>
      </c>
      <c r="AE388" s="378">
        <f t="shared" si="13"/>
        <v>0</v>
      </c>
      <c r="AF388" s="378">
        <f t="shared" si="13"/>
        <v>0</v>
      </c>
      <c r="AG388" s="378">
        <f t="shared" si="13"/>
        <v>0</v>
      </c>
      <c r="AH388" s="378">
        <f t="shared" si="13"/>
        <v>0</v>
      </c>
      <c r="AI388" s="378">
        <f t="shared" si="13"/>
        <v>0</v>
      </c>
      <c r="AJ388" s="378">
        <f t="shared" si="13"/>
        <v>0</v>
      </c>
      <c r="AK388" s="378">
        <f t="shared" si="13"/>
        <v>0</v>
      </c>
      <c r="AL388" s="378">
        <f t="shared" si="13"/>
        <v>0</v>
      </c>
      <c r="AM388" s="629">
        <f>SUM(Y388:AL388)</f>
        <v>5185.4055209060098</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4">Y265*Y387</f>
        <v>1708.9276383185061</v>
      </c>
      <c r="Z389" s="378">
        <f t="shared" si="14"/>
        <v>8258.1643613238321</v>
      </c>
      <c r="AA389" s="378">
        <f t="shared" si="14"/>
        <v>1829.2914063135142</v>
      </c>
      <c r="AB389" s="378">
        <f t="shared" si="14"/>
        <v>0</v>
      </c>
      <c r="AC389" s="378">
        <f t="shared" si="14"/>
        <v>0</v>
      </c>
      <c r="AD389" s="378">
        <f t="shared" si="14"/>
        <v>0</v>
      </c>
      <c r="AE389" s="378">
        <f t="shared" si="14"/>
        <v>0</v>
      </c>
      <c r="AF389" s="378">
        <f t="shared" si="14"/>
        <v>0</v>
      </c>
      <c r="AG389" s="378">
        <f t="shared" si="14"/>
        <v>0</v>
      </c>
      <c r="AH389" s="378">
        <f t="shared" si="14"/>
        <v>0</v>
      </c>
      <c r="AI389" s="378">
        <f t="shared" si="14"/>
        <v>0</v>
      </c>
      <c r="AJ389" s="378">
        <f t="shared" si="14"/>
        <v>0</v>
      </c>
      <c r="AK389" s="378">
        <f t="shared" si="14"/>
        <v>0</v>
      </c>
      <c r="AL389" s="378">
        <f t="shared" si="14"/>
        <v>0</v>
      </c>
      <c r="AM389" s="629">
        <f>SUM(Y389:AL389)</f>
        <v>11796.383405955852</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2867.1150525075732</v>
      </c>
      <c r="Z390" s="378">
        <f t="shared" ref="Z390:AE390" si="15">Z384*Z387</f>
        <v>4098.6970643251425</v>
      </c>
      <c r="AA390" s="378">
        <f t="shared" si="15"/>
        <v>495.76377548389331</v>
      </c>
      <c r="AB390" s="378">
        <f t="shared" si="15"/>
        <v>0</v>
      </c>
      <c r="AC390" s="378">
        <f t="shared" si="15"/>
        <v>0</v>
      </c>
      <c r="AD390" s="378">
        <f t="shared" si="15"/>
        <v>0</v>
      </c>
      <c r="AE390" s="378">
        <f t="shared" si="15"/>
        <v>0</v>
      </c>
      <c r="AF390" s="378">
        <f t="shared" ref="AF390:AL390" si="16">AF384*AF387</f>
        <v>0</v>
      </c>
      <c r="AG390" s="378">
        <f t="shared" si="16"/>
        <v>0</v>
      </c>
      <c r="AH390" s="378">
        <f t="shared" si="16"/>
        <v>0</v>
      </c>
      <c r="AI390" s="378">
        <f t="shared" si="16"/>
        <v>0</v>
      </c>
      <c r="AJ390" s="378">
        <f t="shared" si="16"/>
        <v>0</v>
      </c>
      <c r="AK390" s="378">
        <f t="shared" si="16"/>
        <v>0</v>
      </c>
      <c r="AL390" s="378">
        <f t="shared" si="16"/>
        <v>0</v>
      </c>
      <c r="AM390" s="629">
        <f>SUM(Y390:AL390)</f>
        <v>7461.5758923166095</v>
      </c>
    </row>
    <row r="391" spans="1:41" s="380" customFormat="1" ht="15.4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7233.4795936512292</v>
      </c>
      <c r="Z391" s="346">
        <f>SUM(Z388:Z390)</f>
        <v>14559.142878135872</v>
      </c>
      <c r="AA391" s="346">
        <f t="shared" ref="AA391:AE391" si="17">SUM(AA388:AA390)</f>
        <v>2650.74234739137</v>
      </c>
      <c r="AB391" s="346">
        <f t="shared" si="17"/>
        <v>0</v>
      </c>
      <c r="AC391" s="346">
        <f t="shared" si="17"/>
        <v>0</v>
      </c>
      <c r="AD391" s="346">
        <f t="shared" si="17"/>
        <v>0</v>
      </c>
      <c r="AE391" s="346">
        <f t="shared" si="17"/>
        <v>0</v>
      </c>
      <c r="AF391" s="346">
        <f t="shared" ref="AF391:AL391" si="18">SUM(AF388:AF390)</f>
        <v>0</v>
      </c>
      <c r="AG391" s="346">
        <f t="shared" si="18"/>
        <v>0</v>
      </c>
      <c r="AH391" s="346">
        <f t="shared" si="18"/>
        <v>0</v>
      </c>
      <c r="AI391" s="346">
        <f t="shared" si="18"/>
        <v>0</v>
      </c>
      <c r="AJ391" s="346">
        <f t="shared" si="18"/>
        <v>0</v>
      </c>
      <c r="AK391" s="346">
        <f t="shared" si="18"/>
        <v>0</v>
      </c>
      <c r="AL391" s="346">
        <f t="shared" si="18"/>
        <v>0</v>
      </c>
      <c r="AM391" s="407">
        <f>SUM(AM388:AM390)</f>
        <v>24443.36481917847</v>
      </c>
    </row>
    <row r="392" spans="1:41" s="380" customFormat="1" ht="15.4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9">Y385*Y387</f>
        <v>17312.001</v>
      </c>
      <c r="Z392" s="347">
        <f t="shared" si="19"/>
        <v>5660.0986000000003</v>
      </c>
      <c r="AA392" s="347">
        <f t="shared" si="19"/>
        <v>7341.8368</v>
      </c>
      <c r="AB392" s="347">
        <f t="shared" si="19"/>
        <v>39.454599999999999</v>
      </c>
      <c r="AC392" s="347">
        <f t="shared" si="19"/>
        <v>1230.7383</v>
      </c>
      <c r="AD392" s="347">
        <f t="shared" si="19"/>
        <v>10.9696</v>
      </c>
      <c r="AE392" s="347">
        <f t="shared" si="19"/>
        <v>0</v>
      </c>
      <c r="AF392" s="347">
        <f t="shared" ref="AF392:AL392" si="20">AF385*AF387</f>
        <v>0</v>
      </c>
      <c r="AG392" s="347">
        <f t="shared" si="20"/>
        <v>0</v>
      </c>
      <c r="AH392" s="347">
        <f t="shared" si="20"/>
        <v>0</v>
      </c>
      <c r="AI392" s="347">
        <f t="shared" si="20"/>
        <v>0</v>
      </c>
      <c r="AJ392" s="347">
        <f t="shared" si="20"/>
        <v>0</v>
      </c>
      <c r="AK392" s="347">
        <f t="shared" si="20"/>
        <v>0</v>
      </c>
      <c r="AL392" s="347">
        <f t="shared" si="20"/>
        <v>0</v>
      </c>
      <c r="AM392" s="407">
        <f>SUM(Y392:AL392)</f>
        <v>31595.098900000005</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-7151.734080821534</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196555.91335500393</v>
      </c>
      <c r="Z395" s="291">
        <f>SUMPRODUCT(E279:E382,Z279:Z382)</f>
        <v>476526.16596659657</v>
      </c>
      <c r="AA395" s="291">
        <f>IF(AA278="kW",SUMPRODUCT(N279:N382,P279:P382,AA279:AA382),SUMPRODUCT(E279:E382,AA279:AA382))</f>
        <v>218.35075437420002</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193340.90542020896</v>
      </c>
      <c r="Z396" s="291">
        <f>SUMPRODUCT(F279:F382,Z279:Z382)</f>
        <v>470590.12638246955</v>
      </c>
      <c r="AA396" s="291">
        <f>IF(AA278="kW",SUMPRODUCT(N279:N382,Q279:Q382,AA279:AA382),SUMPRODUCT(F279:F382,AA279:AA382))</f>
        <v>218.35075437420002</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172345.84279171092</v>
      </c>
      <c r="Z397" s="291">
        <f>SUMPRODUCT(G279:G382,Z279:Z382)</f>
        <v>358120.64287481754</v>
      </c>
      <c r="AA397" s="291">
        <f>IF(AA278="kW",SUMPRODUCT(N279:N382,R279:R382,AA279:AA382),SUMPRODUCT(G279:G382,AA279:AA382))</f>
        <v>218.35075437420002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160959.49981040493</v>
      </c>
      <c r="Z398" s="291">
        <f>SUMPRODUCT(H279:H382,Z279:Z382)</f>
        <v>140164.93068906371</v>
      </c>
      <c r="AA398" s="291">
        <f>IF(AA278="kW",SUMPRODUCT(N279:N382,S279:S382,AA279:AA382),SUMPRODUCT(H279:H382,AA279:AA382))</f>
        <v>106.64586641592</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146855.50266966902</v>
      </c>
      <c r="Z399" s="291">
        <f>SUMPRODUCT(I279:I382,Z279:Z382)</f>
        <v>137496.51054171636</v>
      </c>
      <c r="AA399" s="291">
        <f>IF(AA278="kW",SUMPRODUCT(N279:N382,T279:T382,AA279:AA382),SUMPRODUCT(I279:I382,AA279:AA382))</f>
        <v>101.85575326056001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141087.25429452403</v>
      </c>
      <c r="Z400" s="291">
        <f>SUMPRODUCT(J279:J382,Z279:Z382)</f>
        <v>137496.51054171636</v>
      </c>
      <c r="AA400" s="291">
        <f>IF(AA278="kW",SUMPRODUCT(N279:N382,U279:U382,AA279:AA382),SUMPRODUCT(J279:J382,AA279:AA382))</f>
        <v>101.85575326056001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140857.59112281899</v>
      </c>
      <c r="Z401" s="326">
        <f>SUMPRODUCT(K279:K382,Z279:Z382)</f>
        <v>135948.18104153374</v>
      </c>
      <c r="AA401" s="326">
        <f>IF(AA278="kW",SUMPRODUCT(N279:N382,V279:V382,AA279:AA382),SUMPRODUCT(K279:K382,AA279:AA382))</f>
        <v>101.84728551660001</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583</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4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1036" t="s">
        <v>211</v>
      </c>
      <c r="C405" s="1038" t="s">
        <v>33</v>
      </c>
      <c r="D405" s="284" t="s">
        <v>421</v>
      </c>
      <c r="E405" s="1040" t="s">
        <v>209</v>
      </c>
      <c r="F405" s="1041"/>
      <c r="G405" s="1041"/>
      <c r="H405" s="1041"/>
      <c r="I405" s="1041"/>
      <c r="J405" s="1041"/>
      <c r="K405" s="1041"/>
      <c r="L405" s="1041"/>
      <c r="M405" s="1042"/>
      <c r="N405" s="1043" t="s">
        <v>213</v>
      </c>
      <c r="O405" s="284" t="s">
        <v>422</v>
      </c>
      <c r="P405" s="1040" t="s">
        <v>212</v>
      </c>
      <c r="Q405" s="1041"/>
      <c r="R405" s="1041"/>
      <c r="S405" s="1041"/>
      <c r="T405" s="1041"/>
      <c r="U405" s="1041"/>
      <c r="V405" s="1041"/>
      <c r="W405" s="1041"/>
      <c r="X405" s="1042"/>
      <c r="Y405" s="1033" t="s">
        <v>243</v>
      </c>
      <c r="Z405" s="1034"/>
      <c r="AA405" s="1034"/>
      <c r="AB405" s="1034"/>
      <c r="AC405" s="1034"/>
      <c r="AD405" s="1034"/>
      <c r="AE405" s="1034"/>
      <c r="AF405" s="1034"/>
      <c r="AG405" s="1034"/>
      <c r="AH405" s="1034"/>
      <c r="AI405" s="1034"/>
      <c r="AJ405" s="1034"/>
      <c r="AK405" s="1034"/>
      <c r="AL405" s="1034"/>
      <c r="AM405" s="1035"/>
    </row>
    <row r="406" spans="1:40" ht="45.75" customHeight="1">
      <c r="B406" s="1037"/>
      <c r="C406" s="1039"/>
      <c r="D406" s="285">
        <v>2014</v>
      </c>
      <c r="E406" s="285">
        <v>2015</v>
      </c>
      <c r="F406" s="285">
        <v>2016</v>
      </c>
      <c r="G406" s="285">
        <v>2017</v>
      </c>
      <c r="H406" s="285">
        <v>2018</v>
      </c>
      <c r="I406" s="285">
        <v>2019</v>
      </c>
      <c r="J406" s="285">
        <v>2020</v>
      </c>
      <c r="K406" s="285">
        <v>2021</v>
      </c>
      <c r="L406" s="285">
        <v>2022</v>
      </c>
      <c r="M406" s="285">
        <v>2023</v>
      </c>
      <c r="N406" s="1044"/>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50 - 4,999 kW</v>
      </c>
      <c r="AB406" s="285" t="str">
        <f>'1.  LRAMVA Summary'!G52</f>
        <v>Sentinel Lighting</v>
      </c>
      <c r="AC406" s="285" t="str">
        <f>'1.  LRAMVA Summary'!H52</f>
        <v>Street Lighting</v>
      </c>
      <c r="AD406" s="285" t="str">
        <f>'1.  LRAMVA Summary'!I52</f>
        <v>Unmetered Scattered Load</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kWh</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19972.97545174836</v>
      </c>
      <c r="E408" s="295">
        <v>19972.97545174836</v>
      </c>
      <c r="F408" s="295">
        <v>19972.97545174836</v>
      </c>
      <c r="G408" s="295">
        <v>19972.97545174836</v>
      </c>
      <c r="H408" s="295">
        <v>14295.538825600564</v>
      </c>
      <c r="I408" s="295">
        <v>0</v>
      </c>
      <c r="J408" s="295">
        <v>0</v>
      </c>
      <c r="K408" s="295">
        <v>0</v>
      </c>
      <c r="L408" s="295">
        <v>0</v>
      </c>
      <c r="M408" s="295">
        <v>0</v>
      </c>
      <c r="N408" s="291"/>
      <c r="O408" s="295">
        <v>3.1518551682088156</v>
      </c>
      <c r="P408" s="295">
        <v>3.1518551682088156</v>
      </c>
      <c r="Q408" s="295">
        <v>3.1518551682088156</v>
      </c>
      <c r="R408" s="295">
        <v>3.1518551682088156</v>
      </c>
      <c r="S408" s="295">
        <v>2.1009317493368918</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v>1</v>
      </c>
      <c r="Z409" s="411">
        <v>0</v>
      </c>
      <c r="AA409" s="411">
        <v>0</v>
      </c>
      <c r="AB409" s="411">
        <v>0</v>
      </c>
      <c r="AC409" s="411">
        <v>0</v>
      </c>
      <c r="AD409" s="411">
        <v>0</v>
      </c>
      <c r="AE409" s="411">
        <v>0</v>
      </c>
      <c r="AF409" s="411">
        <v>0</v>
      </c>
      <c r="AG409" s="411">
        <v>0</v>
      </c>
      <c r="AH409" s="411">
        <v>0</v>
      </c>
      <c r="AI409" s="411">
        <v>0</v>
      </c>
      <c r="AJ409" s="411">
        <v>0</v>
      </c>
      <c r="AK409" s="411">
        <v>0</v>
      </c>
      <c r="AL409" s="411">
        <v>0</v>
      </c>
      <c r="AM409" s="297"/>
    </row>
    <row r="410" spans="1:40" ht="15.4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6649.9178030000003</v>
      </c>
      <c r="E411" s="295">
        <v>6649.9178030000003</v>
      </c>
      <c r="F411" s="295">
        <v>6649.9178030000003</v>
      </c>
      <c r="G411" s="295">
        <v>6649.9178030000003</v>
      </c>
      <c r="H411" s="295">
        <v>0</v>
      </c>
      <c r="I411" s="295">
        <v>0</v>
      </c>
      <c r="J411" s="295">
        <v>0</v>
      </c>
      <c r="K411" s="295">
        <v>0</v>
      </c>
      <c r="L411" s="295">
        <v>0</v>
      </c>
      <c r="M411" s="295">
        <v>0</v>
      </c>
      <c r="N411" s="291"/>
      <c r="O411" s="295">
        <v>3.7294937830000001</v>
      </c>
      <c r="P411" s="295">
        <v>3.7294937830000001</v>
      </c>
      <c r="Q411" s="295">
        <v>3.7294937830000001</v>
      </c>
      <c r="R411" s="295">
        <v>3.7294937830000001</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v>1</v>
      </c>
      <c r="Z412" s="411">
        <v>0</v>
      </c>
      <c r="AA412" s="411">
        <v>0</v>
      </c>
      <c r="AB412" s="411">
        <v>0</v>
      </c>
      <c r="AC412" s="411">
        <v>0</v>
      </c>
      <c r="AD412" s="411">
        <v>0</v>
      </c>
      <c r="AE412" s="411">
        <v>0</v>
      </c>
      <c r="AF412" s="411">
        <v>0</v>
      </c>
      <c r="AG412" s="411">
        <v>0</v>
      </c>
      <c r="AH412" s="411">
        <v>0</v>
      </c>
      <c r="AI412" s="411">
        <v>0</v>
      </c>
      <c r="AJ412" s="411">
        <v>0</v>
      </c>
      <c r="AK412" s="411">
        <v>0</v>
      </c>
      <c r="AL412" s="411">
        <v>0</v>
      </c>
      <c r="AM412" s="297"/>
    </row>
    <row r="413" spans="1:40" ht="15.4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29839.1425132</v>
      </c>
      <c r="E414" s="295">
        <v>29839.1425132</v>
      </c>
      <c r="F414" s="295">
        <v>29839.1425132</v>
      </c>
      <c r="G414" s="295">
        <v>29839.1425132</v>
      </c>
      <c r="H414" s="295">
        <v>29839.1425132</v>
      </c>
      <c r="I414" s="295">
        <v>29839.1425132</v>
      </c>
      <c r="J414" s="295">
        <v>29839.1425132</v>
      </c>
      <c r="K414" s="295">
        <v>29839.1425132</v>
      </c>
      <c r="L414" s="295">
        <v>29839.1425132</v>
      </c>
      <c r="M414" s="295">
        <v>29839.1425132</v>
      </c>
      <c r="N414" s="291"/>
      <c r="O414" s="295">
        <v>15.726592405000003</v>
      </c>
      <c r="P414" s="295">
        <v>15.726592405000003</v>
      </c>
      <c r="Q414" s="295">
        <v>15.726592405000003</v>
      </c>
      <c r="R414" s="295">
        <v>15.726592405000003</v>
      </c>
      <c r="S414" s="295">
        <v>15.726592405000003</v>
      </c>
      <c r="T414" s="295">
        <v>15.726592405000003</v>
      </c>
      <c r="U414" s="295">
        <v>15.726592405000003</v>
      </c>
      <c r="V414" s="295">
        <v>15.726592405000003</v>
      </c>
      <c r="W414" s="295">
        <v>15.726592405000003</v>
      </c>
      <c r="X414" s="295">
        <v>15.726592405000003</v>
      </c>
      <c r="Y414" s="470">
        <v>1</v>
      </c>
      <c r="Z414" s="410"/>
      <c r="AA414" s="410"/>
      <c r="AB414" s="410"/>
      <c r="AC414" s="410"/>
      <c r="AD414" s="410"/>
      <c r="AE414" s="410"/>
      <c r="AF414" s="410"/>
      <c r="AG414" s="410"/>
      <c r="AH414" s="410"/>
      <c r="AI414" s="410"/>
      <c r="AJ414" s="410"/>
      <c r="AK414" s="410"/>
      <c r="AL414" s="410"/>
      <c r="AM414" s="296">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v>1</v>
      </c>
      <c r="Z415" s="411">
        <v>0</v>
      </c>
      <c r="AA415" s="411">
        <v>0</v>
      </c>
      <c r="AB415" s="411">
        <v>0</v>
      </c>
      <c r="AC415" s="411">
        <v>0</v>
      </c>
      <c r="AD415" s="411">
        <v>0</v>
      </c>
      <c r="AE415" s="411">
        <v>0</v>
      </c>
      <c r="AF415" s="411">
        <v>0</v>
      </c>
      <c r="AG415" s="411">
        <v>0</v>
      </c>
      <c r="AH415" s="411">
        <v>0</v>
      </c>
      <c r="AI415" s="411">
        <v>0</v>
      </c>
      <c r="AJ415" s="411">
        <v>0</v>
      </c>
      <c r="AK415" s="411">
        <v>0</v>
      </c>
      <c r="AL415" s="411">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57693.637990000003</v>
      </c>
      <c r="E417" s="295">
        <v>53726.77289</v>
      </c>
      <c r="F417" s="295">
        <v>51810.875529999998</v>
      </c>
      <c r="G417" s="295">
        <v>51810.875529999998</v>
      </c>
      <c r="H417" s="295">
        <v>51810.875529999998</v>
      </c>
      <c r="I417" s="295">
        <v>51810.875529999998</v>
      </c>
      <c r="J417" s="295">
        <v>51810.875529999998</v>
      </c>
      <c r="K417" s="295">
        <v>51710.28671</v>
      </c>
      <c r="L417" s="295">
        <v>51710.28671</v>
      </c>
      <c r="M417" s="295">
        <v>44253.669809999999</v>
      </c>
      <c r="N417" s="291"/>
      <c r="O417" s="295">
        <v>4.3155428369999997</v>
      </c>
      <c r="P417" s="295">
        <v>4.0665137600000003</v>
      </c>
      <c r="Q417" s="295">
        <v>3.9462388980000003</v>
      </c>
      <c r="R417" s="295">
        <v>3.9462388980000003</v>
      </c>
      <c r="S417" s="295">
        <v>3.9462388980000003</v>
      </c>
      <c r="T417" s="295">
        <v>3.9462388980000003</v>
      </c>
      <c r="U417" s="295">
        <v>3.9462388980000003</v>
      </c>
      <c r="V417" s="295">
        <v>3.9347561560000006</v>
      </c>
      <c r="W417" s="295">
        <v>3.9347561560000006</v>
      </c>
      <c r="X417" s="295">
        <v>3.466649887</v>
      </c>
      <c r="Y417" s="470">
        <v>1</v>
      </c>
      <c r="Z417" s="410"/>
      <c r="AA417" s="410"/>
      <c r="AB417" s="410"/>
      <c r="AC417" s="410"/>
      <c r="AD417" s="410"/>
      <c r="AE417" s="410"/>
      <c r="AF417" s="410"/>
      <c r="AG417" s="410"/>
      <c r="AH417" s="410"/>
      <c r="AI417" s="410"/>
      <c r="AJ417" s="410"/>
      <c r="AK417" s="410"/>
      <c r="AL417" s="410"/>
      <c r="AM417" s="296">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v>1</v>
      </c>
      <c r="Z418" s="411">
        <v>0</v>
      </c>
      <c r="AA418" s="411">
        <v>0</v>
      </c>
      <c r="AB418" s="411">
        <v>0</v>
      </c>
      <c r="AC418" s="411">
        <v>0</v>
      </c>
      <c r="AD418" s="411">
        <v>0</v>
      </c>
      <c r="AE418" s="411">
        <v>0</v>
      </c>
      <c r="AF418" s="411">
        <v>0</v>
      </c>
      <c r="AG418" s="411">
        <v>0</v>
      </c>
      <c r="AH418" s="411">
        <v>0</v>
      </c>
      <c r="AI418" s="411">
        <v>0</v>
      </c>
      <c r="AJ418" s="411">
        <v>0</v>
      </c>
      <c r="AK418" s="411">
        <v>0</v>
      </c>
      <c r="AL418" s="41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251528.18340000001</v>
      </c>
      <c r="E420" s="295">
        <v>218198.04209999999</v>
      </c>
      <c r="F420" s="295">
        <v>200828.21799999999</v>
      </c>
      <c r="G420" s="295">
        <v>200828.21799999999</v>
      </c>
      <c r="H420" s="295">
        <v>200828.21799999999</v>
      </c>
      <c r="I420" s="295">
        <v>200828.21799999999</v>
      </c>
      <c r="J420" s="295">
        <v>200828.21799999999</v>
      </c>
      <c r="K420" s="295">
        <v>200741.22219999999</v>
      </c>
      <c r="L420" s="295">
        <v>200741.22219999999</v>
      </c>
      <c r="M420" s="295">
        <v>186700.48920000001</v>
      </c>
      <c r="N420" s="291"/>
      <c r="O420" s="295">
        <v>16.461336119999999</v>
      </c>
      <c r="P420" s="295">
        <v>14.368959869999999</v>
      </c>
      <c r="Q420" s="295">
        <v>13.27852923</v>
      </c>
      <c r="R420" s="295">
        <v>13.27852923</v>
      </c>
      <c r="S420" s="295">
        <v>13.27852923</v>
      </c>
      <c r="T420" s="295">
        <v>13.27852923</v>
      </c>
      <c r="U420" s="295">
        <v>13.27852923</v>
      </c>
      <c r="V420" s="295">
        <v>13.26859821</v>
      </c>
      <c r="W420" s="295">
        <v>13.26859821</v>
      </c>
      <c r="X420" s="295">
        <v>12.38715891</v>
      </c>
      <c r="Y420" s="470">
        <v>1</v>
      </c>
      <c r="Z420" s="410"/>
      <c r="AA420" s="410"/>
      <c r="AB420" s="410"/>
      <c r="AC420" s="410"/>
      <c r="AD420" s="410"/>
      <c r="AE420" s="410"/>
      <c r="AF420" s="410"/>
      <c r="AG420" s="410"/>
      <c r="AH420" s="410"/>
      <c r="AI420" s="410"/>
      <c r="AJ420" s="410"/>
      <c r="AK420" s="410"/>
      <c r="AL420" s="410"/>
      <c r="AM420" s="296">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v>1</v>
      </c>
      <c r="Z421" s="411">
        <v>0</v>
      </c>
      <c r="AA421" s="411">
        <v>0</v>
      </c>
      <c r="AB421" s="411">
        <v>0</v>
      </c>
      <c r="AC421" s="411">
        <v>0</v>
      </c>
      <c r="AD421" s="411">
        <v>0</v>
      </c>
      <c r="AE421" s="411">
        <v>0</v>
      </c>
      <c r="AF421" s="411">
        <v>0</v>
      </c>
      <c r="AG421" s="411">
        <v>0</v>
      </c>
      <c r="AH421" s="411">
        <v>0</v>
      </c>
      <c r="AI421" s="411">
        <v>0</v>
      </c>
      <c r="AJ421" s="411">
        <v>0</v>
      </c>
      <c r="AK421" s="411">
        <v>0</v>
      </c>
      <c r="AL421" s="411">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v>0</v>
      </c>
      <c r="Z424" s="411">
        <v>0</v>
      </c>
      <c r="AA424" s="411">
        <v>0</v>
      </c>
      <c r="AB424" s="411">
        <v>0</v>
      </c>
      <c r="AC424" s="411">
        <v>0</v>
      </c>
      <c r="AD424" s="411">
        <v>0</v>
      </c>
      <c r="AE424" s="411">
        <v>0</v>
      </c>
      <c r="AF424" s="411">
        <v>0</v>
      </c>
      <c r="AG424" s="411">
        <v>0</v>
      </c>
      <c r="AH424" s="411">
        <v>0</v>
      </c>
      <c r="AI424" s="411">
        <v>0</v>
      </c>
      <c r="AJ424" s="411">
        <v>0</v>
      </c>
      <c r="AK424" s="411">
        <v>0</v>
      </c>
      <c r="AL424" s="411">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v>0</v>
      </c>
      <c r="E426" s="295">
        <v>0</v>
      </c>
      <c r="F426" s="295">
        <v>0</v>
      </c>
      <c r="G426" s="295">
        <v>0</v>
      </c>
      <c r="H426" s="295">
        <v>0</v>
      </c>
      <c r="I426" s="295">
        <v>0</v>
      </c>
      <c r="J426" s="295">
        <v>0</v>
      </c>
      <c r="K426" s="295">
        <v>0</v>
      </c>
      <c r="L426" s="295">
        <v>0</v>
      </c>
      <c r="M426" s="295">
        <v>0</v>
      </c>
      <c r="N426" s="291"/>
      <c r="O426" s="295">
        <v>5.8859750000000002</v>
      </c>
      <c r="P426" s="295">
        <v>0</v>
      </c>
      <c r="Q426" s="295">
        <v>0</v>
      </c>
      <c r="R426" s="295">
        <v>0</v>
      </c>
      <c r="S426" s="295">
        <v>0</v>
      </c>
      <c r="T426" s="295">
        <v>0</v>
      </c>
      <c r="U426" s="295">
        <v>0</v>
      </c>
      <c r="V426" s="295">
        <v>0</v>
      </c>
      <c r="W426" s="295">
        <v>0</v>
      </c>
      <c r="X426" s="295">
        <v>0</v>
      </c>
      <c r="Y426" s="410">
        <v>1</v>
      </c>
      <c r="Z426" s="410"/>
      <c r="AA426" s="410"/>
      <c r="AB426" s="410"/>
      <c r="AC426" s="410"/>
      <c r="AD426" s="410"/>
      <c r="AE426" s="410"/>
      <c r="AF426" s="410"/>
      <c r="AG426" s="410"/>
      <c r="AH426" s="410"/>
      <c r="AI426" s="410"/>
      <c r="AJ426" s="410"/>
      <c r="AK426" s="410"/>
      <c r="AL426" s="410"/>
      <c r="AM426" s="296">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v>1</v>
      </c>
      <c r="Z427" s="411">
        <v>0</v>
      </c>
      <c r="AA427" s="411">
        <v>0</v>
      </c>
      <c r="AB427" s="411">
        <v>0</v>
      </c>
      <c r="AC427" s="411">
        <v>0</v>
      </c>
      <c r="AD427" s="411">
        <v>0</v>
      </c>
      <c r="AE427" s="411">
        <v>0</v>
      </c>
      <c r="AF427" s="411">
        <v>0</v>
      </c>
      <c r="AG427" s="411">
        <v>0</v>
      </c>
      <c r="AH427" s="411">
        <v>0</v>
      </c>
      <c r="AI427" s="411">
        <v>0</v>
      </c>
      <c r="AJ427" s="411">
        <v>0</v>
      </c>
      <c r="AK427" s="411">
        <v>0</v>
      </c>
      <c r="AL427" s="411">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v>0</v>
      </c>
      <c r="Z430" s="411">
        <v>0</v>
      </c>
      <c r="AA430" s="411">
        <v>0</v>
      </c>
      <c r="AB430" s="411">
        <v>0</v>
      </c>
      <c r="AC430" s="411">
        <v>0</v>
      </c>
      <c r="AD430" s="411">
        <v>0</v>
      </c>
      <c r="AE430" s="411">
        <v>0</v>
      </c>
      <c r="AF430" s="411">
        <v>0</v>
      </c>
      <c r="AG430" s="411">
        <v>0</v>
      </c>
      <c r="AH430" s="411">
        <v>0</v>
      </c>
      <c r="AI430" s="411">
        <v>0</v>
      </c>
      <c r="AJ430" s="411">
        <v>0</v>
      </c>
      <c r="AK430" s="411">
        <v>0</v>
      </c>
      <c r="AL430" s="411">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v>7734.42</v>
      </c>
      <c r="E432" s="295">
        <v>7734.42</v>
      </c>
      <c r="F432" s="295">
        <v>7734.42</v>
      </c>
      <c r="G432" s="295">
        <v>7734.42</v>
      </c>
      <c r="H432" s="295">
        <v>7734.42</v>
      </c>
      <c r="I432" s="295">
        <v>7734.42</v>
      </c>
      <c r="J432" s="295">
        <v>7734.42</v>
      </c>
      <c r="K432" s="295">
        <v>7734.42</v>
      </c>
      <c r="L432" s="295">
        <v>7734.42</v>
      </c>
      <c r="M432" s="295">
        <v>7734.42</v>
      </c>
      <c r="N432" s="291"/>
      <c r="O432" s="295">
        <v>0.50674754700000002</v>
      </c>
      <c r="P432" s="295">
        <v>0.50674754700000002</v>
      </c>
      <c r="Q432" s="295">
        <v>0.50674754700000002</v>
      </c>
      <c r="R432" s="295">
        <v>0.50674754700000002</v>
      </c>
      <c r="S432" s="295">
        <v>0.50674754700000002</v>
      </c>
      <c r="T432" s="295">
        <v>0.50674754700000002</v>
      </c>
      <c r="U432" s="295">
        <v>0.50674754700000002</v>
      </c>
      <c r="V432" s="295">
        <v>0.50674754700000002</v>
      </c>
      <c r="W432" s="295">
        <v>0.50674754700000002</v>
      </c>
      <c r="X432" s="295">
        <v>0.50674754700000002</v>
      </c>
      <c r="Y432" s="410">
        <v>1</v>
      </c>
      <c r="Z432" s="410"/>
      <c r="AA432" s="410"/>
      <c r="AB432" s="410"/>
      <c r="AC432" s="410"/>
      <c r="AD432" s="410"/>
      <c r="AE432" s="410"/>
      <c r="AF432" s="410"/>
      <c r="AG432" s="410"/>
      <c r="AH432" s="410"/>
      <c r="AI432" s="410"/>
      <c r="AJ432" s="410"/>
      <c r="AK432" s="410"/>
      <c r="AL432" s="410"/>
      <c r="AM432" s="296">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v>1</v>
      </c>
      <c r="Z433" s="411">
        <v>0</v>
      </c>
      <c r="AA433" s="411">
        <v>0</v>
      </c>
      <c r="AB433" s="411">
        <v>0</v>
      </c>
      <c r="AC433" s="411">
        <v>0</v>
      </c>
      <c r="AD433" s="411">
        <v>0</v>
      </c>
      <c r="AE433" s="411">
        <v>0</v>
      </c>
      <c r="AF433" s="411">
        <v>0</v>
      </c>
      <c r="AG433" s="411">
        <v>0</v>
      </c>
      <c r="AH433" s="411">
        <v>0</v>
      </c>
      <c r="AI433" s="411">
        <v>0</v>
      </c>
      <c r="AJ433" s="411">
        <v>0</v>
      </c>
      <c r="AK433" s="411">
        <v>0</v>
      </c>
      <c r="AL433" s="411">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4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1293084.9709999999</v>
      </c>
      <c r="E436" s="295">
        <v>1293084.9709999999</v>
      </c>
      <c r="F436" s="295">
        <v>1293084.9709999999</v>
      </c>
      <c r="G436" s="295">
        <v>1292720.449</v>
      </c>
      <c r="H436" s="295">
        <v>1292720.449</v>
      </c>
      <c r="I436" s="295">
        <v>1292720.449</v>
      </c>
      <c r="J436" s="295">
        <v>1204616.4720000001</v>
      </c>
      <c r="K436" s="295">
        <v>1204616.4720000001</v>
      </c>
      <c r="L436" s="295">
        <v>1190945.0819999999</v>
      </c>
      <c r="M436" s="295">
        <v>817351.66830000002</v>
      </c>
      <c r="N436" s="295">
        <v>12</v>
      </c>
      <c r="O436" s="295">
        <v>151.37413219999999</v>
      </c>
      <c r="P436" s="295">
        <v>151.37413219999999</v>
      </c>
      <c r="Q436" s="295">
        <v>151.37413219999999</v>
      </c>
      <c r="R436" s="295">
        <v>151.27034080000001</v>
      </c>
      <c r="S436" s="295">
        <v>151.27034080000001</v>
      </c>
      <c r="T436" s="295">
        <v>151.27034080000001</v>
      </c>
      <c r="U436" s="295">
        <v>141.89364359999999</v>
      </c>
      <c r="V436" s="295">
        <v>141.89364359999999</v>
      </c>
      <c r="W436" s="295">
        <v>138.32600450000001</v>
      </c>
      <c r="X436" s="295">
        <v>98.601761800000006</v>
      </c>
      <c r="Y436" s="415"/>
      <c r="Z436" s="469">
        <v>0.2</v>
      </c>
      <c r="AA436" s="469">
        <v>0.8</v>
      </c>
      <c r="AB436" s="469"/>
      <c r="AC436" s="415"/>
      <c r="AD436" s="415"/>
      <c r="AE436" s="415"/>
      <c r="AF436" s="415"/>
      <c r="AG436" s="415"/>
      <c r="AH436" s="415"/>
      <c r="AI436" s="415"/>
      <c r="AJ436" s="415"/>
      <c r="AK436" s="415"/>
      <c r="AL436" s="415"/>
      <c r="AM436" s="296">
        <v>1</v>
      </c>
    </row>
    <row r="437" spans="1:39" ht="15" outlineLevel="1">
      <c r="B437" s="294" t="s">
        <v>259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0.2</v>
      </c>
      <c r="AA437" s="411">
        <v>0.8</v>
      </c>
      <c r="AB437" s="411">
        <v>0</v>
      </c>
      <c r="AC437" s="411">
        <v>0</v>
      </c>
      <c r="AD437" s="411">
        <v>0</v>
      </c>
      <c r="AE437" s="411">
        <v>0</v>
      </c>
      <c r="AF437" s="411">
        <v>0</v>
      </c>
      <c r="AG437" s="411">
        <v>0</v>
      </c>
      <c r="AH437" s="411">
        <v>0</v>
      </c>
      <c r="AI437" s="411">
        <v>0</v>
      </c>
      <c r="AJ437" s="411">
        <v>0</v>
      </c>
      <c r="AK437" s="411">
        <v>0</v>
      </c>
      <c r="AL437" s="411">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478358.06400000001</v>
      </c>
      <c r="E439" s="295">
        <v>475228.47409999999</v>
      </c>
      <c r="F439" s="295">
        <v>383682.87650000001</v>
      </c>
      <c r="G439" s="295">
        <v>233489.1979</v>
      </c>
      <c r="H439" s="295">
        <v>233489.1979</v>
      </c>
      <c r="I439" s="295">
        <v>233489.1979</v>
      </c>
      <c r="J439" s="295">
        <v>233489.1979</v>
      </c>
      <c r="K439" s="295">
        <v>233489.1979</v>
      </c>
      <c r="L439" s="295">
        <v>233489.1979</v>
      </c>
      <c r="M439" s="295">
        <v>233489.1979</v>
      </c>
      <c r="N439" s="295">
        <v>12</v>
      </c>
      <c r="O439" s="295">
        <v>128.3195929</v>
      </c>
      <c r="P439" s="295">
        <v>127.4300528</v>
      </c>
      <c r="Q439" s="295">
        <v>104.1294329</v>
      </c>
      <c r="R439" s="295">
        <v>60.063868130000003</v>
      </c>
      <c r="S439" s="295">
        <v>60.063868130000003</v>
      </c>
      <c r="T439" s="295">
        <v>60.063868130000003</v>
      </c>
      <c r="U439" s="295">
        <v>60.063868130000003</v>
      </c>
      <c r="V439" s="295">
        <v>60.063868130000003</v>
      </c>
      <c r="W439" s="295">
        <v>60.063868130000003</v>
      </c>
      <c r="X439" s="295">
        <v>60.063868130000003</v>
      </c>
      <c r="Y439" s="415"/>
      <c r="Z439" s="469">
        <v>1</v>
      </c>
      <c r="AA439" s="415"/>
      <c r="AB439" s="415"/>
      <c r="AC439" s="415"/>
      <c r="AD439" s="415"/>
      <c r="AE439" s="415"/>
      <c r="AF439" s="415"/>
      <c r="AG439" s="415"/>
      <c r="AH439" s="415"/>
      <c r="AI439" s="415"/>
      <c r="AJ439" s="415"/>
      <c r="AK439" s="415"/>
      <c r="AL439" s="415"/>
      <c r="AM439" s="296">
        <v>1</v>
      </c>
    </row>
    <row r="440" spans="1:39" ht="15" outlineLevel="1">
      <c r="B440" s="294" t="s">
        <v>259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v>0</v>
      </c>
      <c r="AD440" s="411">
        <v>0</v>
      </c>
      <c r="AE440" s="411">
        <v>0</v>
      </c>
      <c r="AF440" s="411">
        <v>0</v>
      </c>
      <c r="AG440" s="411">
        <v>0</v>
      </c>
      <c r="AH440" s="411">
        <v>0</v>
      </c>
      <c r="AI440" s="411">
        <v>0</v>
      </c>
      <c r="AJ440" s="411">
        <v>0</v>
      </c>
      <c r="AK440" s="411">
        <v>0</v>
      </c>
      <c r="AL440" s="411">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v>0</v>
      </c>
    </row>
    <row r="443" spans="1:39" ht="15" outlineLevel="1">
      <c r="B443" s="294" t="s">
        <v>259</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v>0</v>
      </c>
      <c r="AG443" s="411">
        <v>0</v>
      </c>
      <c r="AH443" s="411">
        <v>0</v>
      </c>
      <c r="AI443" s="411">
        <v>0</v>
      </c>
      <c r="AJ443" s="411">
        <v>0</v>
      </c>
      <c r="AK443" s="411">
        <v>0</v>
      </c>
      <c r="AL443" s="411">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v>0</v>
      </c>
    </row>
    <row r="446" spans="1:39" ht="15" outlineLevel="1">
      <c r="B446" s="294" t="s">
        <v>259</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v>
      </c>
      <c r="AA446" s="411">
        <v>0</v>
      </c>
      <c r="AB446" s="411">
        <v>0</v>
      </c>
      <c r="AC446" s="411">
        <v>0</v>
      </c>
      <c r="AD446" s="411">
        <v>0</v>
      </c>
      <c r="AE446" s="411">
        <v>0</v>
      </c>
      <c r="AF446" s="411">
        <v>0</v>
      </c>
      <c r="AG446" s="411">
        <v>0</v>
      </c>
      <c r="AH446" s="411">
        <v>0</v>
      </c>
      <c r="AI446" s="411">
        <v>0</v>
      </c>
      <c r="AJ446" s="411">
        <v>0</v>
      </c>
      <c r="AK446" s="411">
        <v>0</v>
      </c>
      <c r="AL446" s="411">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v>0</v>
      </c>
    </row>
    <row r="449" spans="1:39" ht="15" outlineLevel="1">
      <c r="B449" s="294" t="s">
        <v>259</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v>
      </c>
      <c r="AA449" s="411">
        <v>0</v>
      </c>
      <c r="AB449" s="411">
        <v>0</v>
      </c>
      <c r="AC449" s="411">
        <v>0</v>
      </c>
      <c r="AD449" s="411">
        <v>0</v>
      </c>
      <c r="AE449" s="411">
        <v>0</v>
      </c>
      <c r="AF449" s="411">
        <v>0</v>
      </c>
      <c r="AG449" s="411">
        <v>0</v>
      </c>
      <c r="AH449" s="411">
        <v>0</v>
      </c>
      <c r="AI449" s="411">
        <v>0</v>
      </c>
      <c r="AJ449" s="411">
        <v>0</v>
      </c>
      <c r="AK449" s="411">
        <v>0</v>
      </c>
      <c r="AL449" s="41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v>0</v>
      </c>
      <c r="AD452" s="411">
        <v>0</v>
      </c>
      <c r="AE452" s="411">
        <v>0</v>
      </c>
      <c r="AF452" s="411">
        <v>0</v>
      </c>
      <c r="AG452" s="411">
        <v>0</v>
      </c>
      <c r="AH452" s="411">
        <v>0</v>
      </c>
      <c r="AI452" s="411">
        <v>0</v>
      </c>
      <c r="AJ452" s="411">
        <v>0</v>
      </c>
      <c r="AK452" s="411">
        <v>0</v>
      </c>
      <c r="AL452" s="411">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15"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v>0</v>
      </c>
      <c r="AD455" s="411">
        <v>0</v>
      </c>
      <c r="AE455" s="411">
        <v>0</v>
      </c>
      <c r="AF455" s="411">
        <v>0</v>
      </c>
      <c r="AG455" s="411">
        <v>0</v>
      </c>
      <c r="AH455" s="411">
        <v>0</v>
      </c>
      <c r="AI455" s="411">
        <v>0</v>
      </c>
      <c r="AJ455" s="411">
        <v>0</v>
      </c>
      <c r="AK455" s="411">
        <v>0</v>
      </c>
      <c r="AL455" s="411">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0</v>
      </c>
      <c r="AB458" s="411">
        <v>0</v>
      </c>
      <c r="AC458" s="411">
        <v>0</v>
      </c>
      <c r="AD458" s="411">
        <v>0</v>
      </c>
      <c r="AE458" s="411">
        <v>0</v>
      </c>
      <c r="AF458" s="411">
        <v>0</v>
      </c>
      <c r="AG458" s="411">
        <v>0</v>
      </c>
      <c r="AH458" s="411">
        <v>0</v>
      </c>
      <c r="AI458" s="411">
        <v>0</v>
      </c>
      <c r="AJ458" s="411">
        <v>0</v>
      </c>
      <c r="AK458" s="411">
        <v>0</v>
      </c>
      <c r="AL458" s="411">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4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v>0</v>
      </c>
    </row>
    <row r="462" spans="1:39" ht="15" outlineLevel="1">
      <c r="B462" s="294" t="s">
        <v>259</v>
      </c>
      <c r="C462" s="291" t="s">
        <v>163</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11">
        <v>0</v>
      </c>
      <c r="Z462" s="411">
        <v>0</v>
      </c>
      <c r="AA462" s="411">
        <v>0</v>
      </c>
      <c r="AB462" s="411">
        <v>0</v>
      </c>
      <c r="AC462" s="411">
        <v>0</v>
      </c>
      <c r="AD462" s="411">
        <v>0</v>
      </c>
      <c r="AE462" s="411">
        <v>0</v>
      </c>
      <c r="AF462" s="411">
        <v>0</v>
      </c>
      <c r="AG462" s="411">
        <v>0</v>
      </c>
      <c r="AH462" s="411">
        <v>0</v>
      </c>
      <c r="AI462" s="411">
        <v>0</v>
      </c>
      <c r="AJ462" s="411">
        <v>0</v>
      </c>
      <c r="AK462" s="411">
        <v>0</v>
      </c>
      <c r="AL462" s="411">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v>0</v>
      </c>
    </row>
    <row r="465" spans="1:39" ht="15" outlineLevel="1">
      <c r="B465" s="294" t="s">
        <v>259</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v>0</v>
      </c>
      <c r="AD465" s="411">
        <v>0</v>
      </c>
      <c r="AE465" s="411">
        <v>0</v>
      </c>
      <c r="AF465" s="411">
        <v>0</v>
      </c>
      <c r="AG465" s="411">
        <v>0</v>
      </c>
      <c r="AH465" s="411">
        <v>0</v>
      </c>
      <c r="AI465" s="411">
        <v>0</v>
      </c>
      <c r="AJ465" s="411">
        <v>0</v>
      </c>
      <c r="AK465" s="411">
        <v>0</v>
      </c>
      <c r="AL465" s="411">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v>3312.576</v>
      </c>
      <c r="E467" s="295">
        <v>3312.576</v>
      </c>
      <c r="F467" s="295">
        <v>3312.576</v>
      </c>
      <c r="G467" s="295">
        <v>3312.576</v>
      </c>
      <c r="H467" s="295">
        <v>3312.576</v>
      </c>
      <c r="I467" s="295">
        <v>3312.576</v>
      </c>
      <c r="J467" s="295">
        <v>3312.576</v>
      </c>
      <c r="K467" s="295">
        <v>3312.576</v>
      </c>
      <c r="L467" s="295">
        <v>3312.576</v>
      </c>
      <c r="M467" s="295">
        <v>3312.576</v>
      </c>
      <c r="N467" s="295">
        <v>12</v>
      </c>
      <c r="O467" s="295">
        <v>0.4914</v>
      </c>
      <c r="P467" s="295">
        <v>0.4914</v>
      </c>
      <c r="Q467" s="295">
        <v>0.4914</v>
      </c>
      <c r="R467" s="295">
        <v>0.4914</v>
      </c>
      <c r="S467" s="295">
        <v>0.4914</v>
      </c>
      <c r="T467" s="295">
        <v>0.4914</v>
      </c>
      <c r="U467" s="295">
        <v>0.4914</v>
      </c>
      <c r="V467" s="295">
        <v>0.4914</v>
      </c>
      <c r="W467" s="295">
        <v>0.4914</v>
      </c>
      <c r="X467" s="295">
        <v>0.4914</v>
      </c>
      <c r="Y467" s="410"/>
      <c r="Z467" s="415">
        <v>1</v>
      </c>
      <c r="AA467" s="415"/>
      <c r="AB467" s="415"/>
      <c r="AC467" s="415"/>
      <c r="AD467" s="415"/>
      <c r="AE467" s="415"/>
      <c r="AF467" s="415"/>
      <c r="AG467" s="415"/>
      <c r="AH467" s="415"/>
      <c r="AI467" s="415"/>
      <c r="AJ467" s="415"/>
      <c r="AK467" s="415"/>
      <c r="AL467" s="415"/>
      <c r="AM467" s="296">
        <v>1</v>
      </c>
    </row>
    <row r="468" spans="1:39" ht="15" outlineLevel="1">
      <c r="B468" s="294" t="s">
        <v>259</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1</v>
      </c>
      <c r="AA468" s="411">
        <v>0</v>
      </c>
      <c r="AB468" s="411">
        <v>0</v>
      </c>
      <c r="AC468" s="411">
        <v>0</v>
      </c>
      <c r="AD468" s="411">
        <v>0</v>
      </c>
      <c r="AE468" s="411">
        <v>0</v>
      </c>
      <c r="AF468" s="411">
        <v>0</v>
      </c>
      <c r="AG468" s="411">
        <v>0</v>
      </c>
      <c r="AH468" s="411">
        <v>0</v>
      </c>
      <c r="AI468" s="411">
        <v>0</v>
      </c>
      <c r="AJ468" s="411">
        <v>0</v>
      </c>
      <c r="AK468" s="411">
        <v>0</v>
      </c>
      <c r="AL468" s="411">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v>0</v>
      </c>
    </row>
    <row r="471" spans="1:39" ht="15" outlineLevel="1">
      <c r="B471" s="294" t="s">
        <v>259</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v>
      </c>
      <c r="AA471" s="411">
        <v>0</v>
      </c>
      <c r="AB471" s="411">
        <v>0</v>
      </c>
      <c r="AC471" s="411">
        <v>0</v>
      </c>
      <c r="AD471" s="411">
        <v>0</v>
      </c>
      <c r="AE471" s="411">
        <v>0</v>
      </c>
      <c r="AF471" s="411">
        <v>0</v>
      </c>
      <c r="AG471" s="411">
        <v>0</v>
      </c>
      <c r="AH471" s="411">
        <v>0</v>
      </c>
      <c r="AI471" s="411">
        <v>0</v>
      </c>
      <c r="AJ471" s="411">
        <v>0</v>
      </c>
      <c r="AK471" s="411">
        <v>0</v>
      </c>
      <c r="AL471" s="411">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0</v>
      </c>
      <c r="AB474" s="411">
        <v>0</v>
      </c>
      <c r="AC474" s="411">
        <v>0</v>
      </c>
      <c r="AD474" s="411">
        <v>0</v>
      </c>
      <c r="AE474" s="411">
        <v>0</v>
      </c>
      <c r="AF474" s="411">
        <v>0</v>
      </c>
      <c r="AG474" s="411">
        <v>0</v>
      </c>
      <c r="AH474" s="411">
        <v>0</v>
      </c>
      <c r="AI474" s="411">
        <v>0</v>
      </c>
      <c r="AJ474" s="411">
        <v>0</v>
      </c>
      <c r="AK474" s="411">
        <v>0</v>
      </c>
      <c r="AL474" s="411">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4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10959.48314</v>
      </c>
      <c r="E477" s="295">
        <v>10935.568370000001</v>
      </c>
      <c r="F477" s="295">
        <v>9812.3297000000002</v>
      </c>
      <c r="G477" s="295">
        <v>9346.3694419999993</v>
      </c>
      <c r="H477" s="295">
        <v>8880.4091489999992</v>
      </c>
      <c r="I477" s="295">
        <v>8880.4091489999992</v>
      </c>
      <c r="J477" s="295">
        <v>8615.503815</v>
      </c>
      <c r="K477" s="295">
        <v>8615.503815</v>
      </c>
      <c r="L477" s="295">
        <v>3579.6152339999999</v>
      </c>
      <c r="M477" s="295">
        <v>3579.6152339999999</v>
      </c>
      <c r="N477" s="291"/>
      <c r="O477" s="295">
        <v>0.81935835800000001</v>
      </c>
      <c r="P477" s="295">
        <v>0.81813030200000003</v>
      </c>
      <c r="Q477" s="295">
        <v>0.75968392100000004</v>
      </c>
      <c r="R477" s="295">
        <v>0.73537294499999994</v>
      </c>
      <c r="S477" s="295">
        <v>0.71106197500000001</v>
      </c>
      <c r="T477" s="295">
        <v>0.71106197500000001</v>
      </c>
      <c r="U477" s="295">
        <v>0.69725307999999997</v>
      </c>
      <c r="V477" s="295">
        <v>0.69725307999999997</v>
      </c>
      <c r="W477" s="295">
        <v>0.43506245700000001</v>
      </c>
      <c r="X477" s="295">
        <v>0.43506245700000001</v>
      </c>
      <c r="Y477" s="470">
        <v>1</v>
      </c>
      <c r="Z477" s="410"/>
      <c r="AA477" s="410"/>
      <c r="AB477" s="410"/>
      <c r="AC477" s="410"/>
      <c r="AD477" s="410"/>
      <c r="AE477" s="410"/>
      <c r="AF477" s="410"/>
      <c r="AG477" s="410"/>
      <c r="AH477" s="410"/>
      <c r="AI477" s="410"/>
      <c r="AJ477" s="410"/>
      <c r="AK477" s="410"/>
      <c r="AL477" s="410"/>
      <c r="AM477" s="296">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v>0</v>
      </c>
      <c r="AG478" s="411">
        <v>0</v>
      </c>
      <c r="AH478" s="411">
        <v>0</v>
      </c>
      <c r="AI478" s="411">
        <v>0</v>
      </c>
      <c r="AJ478" s="411">
        <v>0</v>
      </c>
      <c r="AK478" s="411">
        <v>0</v>
      </c>
      <c r="AL478" s="411">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4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v>0</v>
      </c>
      <c r="Z482" s="411">
        <v>0</v>
      </c>
      <c r="AA482" s="411">
        <v>0</v>
      </c>
      <c r="AB482" s="411">
        <v>0</v>
      </c>
      <c r="AC482" s="411">
        <v>0</v>
      </c>
      <c r="AD482" s="411">
        <v>0</v>
      </c>
      <c r="AE482" s="411">
        <v>0</v>
      </c>
      <c r="AF482" s="411">
        <v>0</v>
      </c>
      <c r="AG482" s="411">
        <v>0</v>
      </c>
      <c r="AH482" s="411">
        <v>0</v>
      </c>
      <c r="AI482" s="411">
        <v>0</v>
      </c>
      <c r="AJ482" s="411">
        <v>0</v>
      </c>
      <c r="AK482" s="411">
        <v>0</v>
      </c>
      <c r="AL482" s="41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v>0</v>
      </c>
    </row>
    <row r="485" spans="1:39" s="283" customFormat="1" ht="15" outlineLevel="1">
      <c r="A485" s="509"/>
      <c r="B485" s="315" t="s">
        <v>259</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0</v>
      </c>
      <c r="AA485" s="411">
        <v>0</v>
      </c>
      <c r="AB485" s="411">
        <v>0</v>
      </c>
      <c r="AC485" s="411">
        <v>0</v>
      </c>
      <c r="AD485" s="411">
        <v>0</v>
      </c>
      <c r="AE485" s="411">
        <v>0</v>
      </c>
      <c r="AF485" s="411">
        <v>0</v>
      </c>
      <c r="AG485" s="411">
        <v>0</v>
      </c>
      <c r="AH485" s="411">
        <v>0</v>
      </c>
      <c r="AI485" s="411">
        <v>0</v>
      </c>
      <c r="AJ485" s="411">
        <v>0</v>
      </c>
      <c r="AK485" s="411">
        <v>0</v>
      </c>
      <c r="AL485" s="411">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4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v>0</v>
      </c>
    </row>
    <row r="489" spans="1:39" ht="15" outlineLevel="1">
      <c r="B489" s="294" t="s">
        <v>259</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v>0</v>
      </c>
      <c r="AD489" s="411">
        <v>0</v>
      </c>
      <c r="AE489" s="411">
        <v>0</v>
      </c>
      <c r="AF489" s="411">
        <v>0</v>
      </c>
      <c r="AG489" s="411">
        <v>0</v>
      </c>
      <c r="AH489" s="411">
        <v>0</v>
      </c>
      <c r="AI489" s="411">
        <v>0</v>
      </c>
      <c r="AJ489" s="411">
        <v>0</v>
      </c>
      <c r="AK489" s="411">
        <v>0</v>
      </c>
      <c r="AL489" s="411">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v>0</v>
      </c>
    </row>
    <row r="492" spans="1:39" ht="15" outlineLevel="1">
      <c r="B492" s="294" t="s">
        <v>259</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v>0</v>
      </c>
      <c r="AD492" s="411">
        <v>0</v>
      </c>
      <c r="AE492" s="411">
        <v>0</v>
      </c>
      <c r="AF492" s="411">
        <v>0</v>
      </c>
      <c r="AG492" s="411">
        <v>0</v>
      </c>
      <c r="AH492" s="411">
        <v>0</v>
      </c>
      <c r="AI492" s="411">
        <v>0</v>
      </c>
      <c r="AJ492" s="411">
        <v>0</v>
      </c>
      <c r="AK492" s="411">
        <v>0</v>
      </c>
      <c r="AL492" s="411">
        <v>0</v>
      </c>
      <c r="AM492" s="306"/>
    </row>
    <row r="493" spans="1:39" ht="15.4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v>0</v>
      </c>
    </row>
    <row r="495" spans="1:39" ht="15" outlineLevel="1">
      <c r="B495" s="294" t="s">
        <v>259</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v>0</v>
      </c>
      <c r="AD495" s="411">
        <v>0</v>
      </c>
      <c r="AE495" s="411">
        <v>0</v>
      </c>
      <c r="AF495" s="411">
        <v>0</v>
      </c>
      <c r="AG495" s="411">
        <v>0</v>
      </c>
      <c r="AH495" s="411">
        <v>0</v>
      </c>
      <c r="AI495" s="411">
        <v>0</v>
      </c>
      <c r="AJ495" s="411">
        <v>0</v>
      </c>
      <c r="AK495" s="411">
        <v>0</v>
      </c>
      <c r="AL495" s="411">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v>0</v>
      </c>
    </row>
    <row r="498" spans="1:39" ht="15" outlineLevel="1">
      <c r="B498" s="324" t="s">
        <v>259</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v>0</v>
      </c>
      <c r="AD498" s="411">
        <v>0</v>
      </c>
      <c r="AE498" s="411">
        <v>0</v>
      </c>
      <c r="AF498" s="411">
        <v>0</v>
      </c>
      <c r="AG498" s="411">
        <v>0</v>
      </c>
      <c r="AH498" s="411">
        <v>0</v>
      </c>
      <c r="AI498" s="411">
        <v>0</v>
      </c>
      <c r="AJ498" s="411">
        <v>0</v>
      </c>
      <c r="AK498" s="411">
        <v>0</v>
      </c>
      <c r="AL498" s="411">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v>0</v>
      </c>
    </row>
    <row r="501" spans="1:39" s="283" customFormat="1" ht="15" outlineLevel="1">
      <c r="A501" s="509"/>
      <c r="B501" s="324" t="s">
        <v>259</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v>0</v>
      </c>
      <c r="AD501" s="411">
        <v>0</v>
      </c>
      <c r="AE501" s="411">
        <v>0</v>
      </c>
      <c r="AF501" s="411">
        <v>0</v>
      </c>
      <c r="AG501" s="411">
        <v>0</v>
      </c>
      <c r="AH501" s="411">
        <v>0</v>
      </c>
      <c r="AI501" s="411">
        <v>0</v>
      </c>
      <c r="AJ501" s="411">
        <v>0</v>
      </c>
      <c r="AK501" s="411">
        <v>0</v>
      </c>
      <c r="AL501" s="411">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4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v>0</v>
      </c>
    </row>
    <row r="505" spans="1:39" s="283" customFormat="1" ht="15" outlineLevel="1">
      <c r="A505" s="509"/>
      <c r="B505" s="324" t="s">
        <v>259</v>
      </c>
      <c r="C505" s="291" t="s">
        <v>163</v>
      </c>
      <c r="D505" s="295"/>
      <c r="E505" s="295"/>
      <c r="F505" s="295"/>
      <c r="G505" s="295"/>
      <c r="H505" s="295"/>
      <c r="I505" s="295"/>
      <c r="J505" s="295"/>
      <c r="K505" s="295"/>
      <c r="L505" s="295"/>
      <c r="M505" s="295"/>
      <c r="N505" s="295">
        <v>0</v>
      </c>
      <c r="O505" s="295"/>
      <c r="P505" s="295"/>
      <c r="Q505" s="295"/>
      <c r="R505" s="295"/>
      <c r="S505" s="295"/>
      <c r="T505" s="295"/>
      <c r="U505" s="295"/>
      <c r="V505" s="295"/>
      <c r="W505" s="295"/>
      <c r="X505" s="295"/>
      <c r="Y505" s="411">
        <v>0</v>
      </c>
      <c r="Z505" s="411">
        <v>0</v>
      </c>
      <c r="AA505" s="411">
        <v>0</v>
      </c>
      <c r="AB505" s="411">
        <v>0</v>
      </c>
      <c r="AC505" s="411">
        <v>0</v>
      </c>
      <c r="AD505" s="411">
        <v>0</v>
      </c>
      <c r="AE505" s="411">
        <v>0</v>
      </c>
      <c r="AF505" s="411">
        <v>0</v>
      </c>
      <c r="AG505" s="411">
        <v>0</v>
      </c>
      <c r="AH505" s="411">
        <v>0</v>
      </c>
      <c r="AI505" s="411">
        <v>0</v>
      </c>
      <c r="AJ505" s="411">
        <v>0</v>
      </c>
      <c r="AK505" s="411">
        <v>0</v>
      </c>
      <c r="AL505" s="411">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v>0</v>
      </c>
      <c r="E507" s="295">
        <v>0</v>
      </c>
      <c r="F507" s="295">
        <v>0</v>
      </c>
      <c r="G507" s="295">
        <v>0</v>
      </c>
      <c r="H507" s="295">
        <v>0</v>
      </c>
      <c r="I507" s="295">
        <v>0</v>
      </c>
      <c r="J507" s="295">
        <v>0</v>
      </c>
      <c r="K507" s="295">
        <v>0</v>
      </c>
      <c r="L507" s="295">
        <v>0</v>
      </c>
      <c r="M507" s="295">
        <v>0</v>
      </c>
      <c r="N507" s="295">
        <v>0</v>
      </c>
      <c r="O507" s="295">
        <v>95.580107819999995</v>
      </c>
      <c r="P507" s="295">
        <v>0</v>
      </c>
      <c r="Q507" s="295">
        <v>0</v>
      </c>
      <c r="R507" s="295">
        <v>0</v>
      </c>
      <c r="S507" s="295">
        <v>0</v>
      </c>
      <c r="T507" s="295">
        <v>0</v>
      </c>
      <c r="U507" s="295">
        <v>0</v>
      </c>
      <c r="V507" s="295">
        <v>0</v>
      </c>
      <c r="W507" s="295">
        <v>0</v>
      </c>
      <c r="X507" s="295">
        <v>0</v>
      </c>
      <c r="Y507" s="410">
        <v>1</v>
      </c>
      <c r="Z507" s="410"/>
      <c r="AA507" s="410"/>
      <c r="AB507" s="410"/>
      <c r="AC507" s="410"/>
      <c r="AD507" s="410"/>
      <c r="AE507" s="410"/>
      <c r="AF507" s="410"/>
      <c r="AG507" s="410"/>
      <c r="AH507" s="410"/>
      <c r="AI507" s="410"/>
      <c r="AJ507" s="410"/>
      <c r="AK507" s="410"/>
      <c r="AL507" s="410"/>
      <c r="AM507" s="296">
        <v>1</v>
      </c>
    </row>
    <row r="508" spans="1:39" s="283" customFormat="1" ht="15" outlineLevel="1">
      <c r="A508" s="509"/>
      <c r="B508" s="324" t="s">
        <v>259</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1</v>
      </c>
      <c r="Z508" s="411">
        <v>0</v>
      </c>
      <c r="AA508" s="411">
        <v>0</v>
      </c>
      <c r="AB508" s="411">
        <v>0</v>
      </c>
      <c r="AC508" s="411">
        <v>0</v>
      </c>
      <c r="AD508" s="411">
        <v>0</v>
      </c>
      <c r="AE508" s="411">
        <v>0</v>
      </c>
      <c r="AF508" s="411">
        <v>0</v>
      </c>
      <c r="AG508" s="411">
        <v>0</v>
      </c>
      <c r="AH508" s="411">
        <v>0</v>
      </c>
      <c r="AI508" s="411">
        <v>0</v>
      </c>
      <c r="AJ508" s="411">
        <v>0</v>
      </c>
      <c r="AK508" s="411">
        <v>0</v>
      </c>
      <c r="AL508" s="411">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21">Z510</f>
        <v>0</v>
      </c>
      <c r="AA511" s="411">
        <f t="shared" si="21"/>
        <v>0</v>
      </c>
      <c r="AB511" s="411">
        <f t="shared" si="21"/>
        <v>0</v>
      </c>
      <c r="AC511" s="411">
        <f t="shared" si="21"/>
        <v>0</v>
      </c>
      <c r="AD511" s="411">
        <f t="shared" si="21"/>
        <v>0</v>
      </c>
      <c r="AE511" s="411">
        <f t="shared" si="21"/>
        <v>0</v>
      </c>
      <c r="AF511" s="411">
        <f t="shared" si="21"/>
        <v>0</v>
      </c>
      <c r="AG511" s="411">
        <f t="shared" si="21"/>
        <v>0</v>
      </c>
      <c r="AH511" s="411">
        <f t="shared" si="21"/>
        <v>0</v>
      </c>
      <c r="AI511" s="411">
        <f t="shared" si="21"/>
        <v>0</v>
      </c>
      <c r="AJ511" s="411">
        <f t="shared" si="21"/>
        <v>0</v>
      </c>
      <c r="AK511" s="411">
        <f t="shared" si="21"/>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45">
      <c r="B513" s="327" t="s">
        <v>260</v>
      </c>
      <c r="C513" s="329"/>
      <c r="D513" s="329">
        <f>SUM(D408:D511)</f>
        <v>2159133.3712979485</v>
      </c>
      <c r="E513" s="329"/>
      <c r="F513" s="329"/>
      <c r="G513" s="329"/>
      <c r="H513" s="329"/>
      <c r="I513" s="329"/>
      <c r="J513" s="329"/>
      <c r="K513" s="329"/>
      <c r="L513" s="329"/>
      <c r="M513" s="329"/>
      <c r="N513" s="329"/>
      <c r="O513" s="329">
        <f>SUM(O408:O511)</f>
        <v>426.36213413820883</v>
      </c>
      <c r="P513" s="329"/>
      <c r="Q513" s="329"/>
      <c r="R513" s="329"/>
      <c r="S513" s="329"/>
      <c r="T513" s="329"/>
      <c r="U513" s="329"/>
      <c r="V513" s="329"/>
      <c r="W513" s="329"/>
      <c r="X513" s="329"/>
      <c r="Y513" s="329">
        <f>IF(Y407="kWh",SUMPRODUCT(D408:D511,Y408:Y511))</f>
        <v>384377.76029794838</v>
      </c>
      <c r="Z513" s="329">
        <f>IF(Z407="kWh",SUMPRODUCT(D408:D511,Z408:Z511))</f>
        <v>740287.63419999997</v>
      </c>
      <c r="AA513" s="329">
        <f>IF(AA407="kW",SUMPRODUCT(N408:N511,O408:O511,AA408:AA511),SUMPRODUCT(D408:D511,AA408:AA511))</f>
        <v>1453.1916691200001</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4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1219155</v>
      </c>
      <c r="Z514" s="328">
        <f>HLOOKUP(Z406,'2. LRAMVA Threshold'!$B$42:$Q$53,6,FALSE)</f>
        <v>658151</v>
      </c>
      <c r="AA514" s="328">
        <f>HLOOKUP(AA406,'2. LRAMVA Threshold'!$B$42:$Q$53,6,FALSE)</f>
        <v>3236</v>
      </c>
      <c r="AB514" s="328">
        <f>HLOOKUP(AB406,'2. LRAMVA Threshold'!$B$42:$Q$53,6,FALSE)</f>
        <v>2</v>
      </c>
      <c r="AC514" s="328">
        <f>HLOOKUP(AC406,'2. LRAMVA Threshold'!$B$42:$Q$53,6,FALSE)</f>
        <v>81</v>
      </c>
      <c r="AD514" s="328">
        <f>HLOOKUP(AD406,'2. LRAMVA Threshold'!$B$42:$Q$53,6,FALSE)</f>
        <v>1714</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1.4500000000000001E-2</v>
      </c>
      <c r="Z516" s="341">
        <f>HLOOKUP(Z$20,'3.  Distribution Rates'!$C$122:$P$133,6,FALSE)</f>
        <v>8.8000000000000005E-3</v>
      </c>
      <c r="AA516" s="341">
        <f>HLOOKUP(AA$20,'3.  Distribution Rates'!$C$122:$P$133,6,FALSE)</f>
        <v>2.7227999999999999</v>
      </c>
      <c r="AB516" s="341">
        <f>HLOOKUP(AB$20,'3.  Distribution Rates'!$C$122:$P$133,6,FALSE)</f>
        <v>21.32</v>
      </c>
      <c r="AC516" s="341">
        <f>HLOOKUP(AC$20,'3.  Distribution Rates'!$C$122:$P$133,6,FALSE)</f>
        <v>15.5433</v>
      </c>
      <c r="AD516" s="341">
        <f>HLOOKUP(AD$20,'3.  Distribution Rates'!$C$122:$P$133,6,FALSE)</f>
        <v>5.5999999999999999E-3</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2706.1459438173765</v>
      </c>
      <c r="Z517" s="378">
        <f t="shared" ref="Z517:AL517" si="22">Z137*Z516</f>
        <v>2147.2468529424955</v>
      </c>
      <c r="AA517" s="378">
        <f t="shared" si="22"/>
        <v>390.85905081066682</v>
      </c>
      <c r="AB517" s="378">
        <f t="shared" si="22"/>
        <v>0</v>
      </c>
      <c r="AC517" s="378">
        <f t="shared" si="22"/>
        <v>0</v>
      </c>
      <c r="AD517" s="378">
        <f t="shared" si="22"/>
        <v>0</v>
      </c>
      <c r="AE517" s="378">
        <f t="shared" si="22"/>
        <v>0</v>
      </c>
      <c r="AF517" s="378">
        <f t="shared" si="22"/>
        <v>0</v>
      </c>
      <c r="AG517" s="378">
        <f t="shared" si="22"/>
        <v>0</v>
      </c>
      <c r="AH517" s="378">
        <f t="shared" si="22"/>
        <v>0</v>
      </c>
      <c r="AI517" s="378">
        <f t="shared" si="22"/>
        <v>0</v>
      </c>
      <c r="AJ517" s="378">
        <f t="shared" si="22"/>
        <v>0</v>
      </c>
      <c r="AK517" s="378">
        <f t="shared" si="22"/>
        <v>0</v>
      </c>
      <c r="AL517" s="378">
        <f t="shared" si="22"/>
        <v>0</v>
      </c>
      <c r="AM517" s="629">
        <f>SUM(Y517:AL517)</f>
        <v>5244.2518475705392</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1745.0317433534042</v>
      </c>
      <c r="Z518" s="378">
        <f t="shared" ref="Z518:AL518" si="23">Z266*Z516</f>
        <v>8450.1031113081081</v>
      </c>
      <c r="AA518" s="378">
        <f t="shared" si="23"/>
        <v>2189.5795720897759</v>
      </c>
      <c r="AB518" s="378">
        <f t="shared" si="23"/>
        <v>0</v>
      </c>
      <c r="AC518" s="378">
        <f t="shared" si="23"/>
        <v>0</v>
      </c>
      <c r="AD518" s="378">
        <f t="shared" si="23"/>
        <v>0</v>
      </c>
      <c r="AE518" s="378">
        <f t="shared" si="23"/>
        <v>0</v>
      </c>
      <c r="AF518" s="378">
        <f t="shared" si="23"/>
        <v>0</v>
      </c>
      <c r="AG518" s="378">
        <f t="shared" si="23"/>
        <v>0</v>
      </c>
      <c r="AH518" s="378">
        <f t="shared" si="23"/>
        <v>0</v>
      </c>
      <c r="AI518" s="378">
        <f t="shared" si="23"/>
        <v>0</v>
      </c>
      <c r="AJ518" s="378">
        <f t="shared" si="23"/>
        <v>0</v>
      </c>
      <c r="AK518" s="378">
        <f t="shared" si="23"/>
        <v>0</v>
      </c>
      <c r="AL518" s="378">
        <f t="shared" si="23"/>
        <v>0</v>
      </c>
      <c r="AM518" s="629">
        <f>SUM(Y518:AL518)</f>
        <v>12384.714426751289</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2850.060743647557</v>
      </c>
      <c r="Z519" s="378">
        <f t="shared" ref="Z519:AL519" si="24">Z395*Z516</f>
        <v>4193.4302605060502</v>
      </c>
      <c r="AA519" s="378">
        <f t="shared" si="24"/>
        <v>594.52543401007176</v>
      </c>
      <c r="AB519" s="378">
        <f t="shared" si="24"/>
        <v>0</v>
      </c>
      <c r="AC519" s="378">
        <f t="shared" si="24"/>
        <v>0</v>
      </c>
      <c r="AD519" s="378">
        <f t="shared" si="24"/>
        <v>0</v>
      </c>
      <c r="AE519" s="378">
        <f t="shared" si="24"/>
        <v>0</v>
      </c>
      <c r="AF519" s="378">
        <f t="shared" si="24"/>
        <v>0</v>
      </c>
      <c r="AG519" s="378">
        <f t="shared" si="24"/>
        <v>0</v>
      </c>
      <c r="AH519" s="378">
        <f t="shared" si="24"/>
        <v>0</v>
      </c>
      <c r="AI519" s="378">
        <f t="shared" si="24"/>
        <v>0</v>
      </c>
      <c r="AJ519" s="378">
        <f t="shared" si="24"/>
        <v>0</v>
      </c>
      <c r="AK519" s="378">
        <f t="shared" si="24"/>
        <v>0</v>
      </c>
      <c r="AL519" s="378">
        <f t="shared" si="24"/>
        <v>0</v>
      </c>
      <c r="AM519" s="629">
        <f>SUM(Y519:AL519)</f>
        <v>7638.0164381636796</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5573.4775243202521</v>
      </c>
      <c r="Z520" s="378">
        <f t="shared" ref="Z520:AK520" si="25">Z513*Z516</f>
        <v>6514.5311809599998</v>
      </c>
      <c r="AA520" s="378">
        <f t="shared" si="25"/>
        <v>3956.7502766799362</v>
      </c>
      <c r="AB520" s="378">
        <f t="shared" si="25"/>
        <v>0</v>
      </c>
      <c r="AC520" s="378">
        <f t="shared" si="25"/>
        <v>0</v>
      </c>
      <c r="AD520" s="378">
        <f t="shared" si="25"/>
        <v>0</v>
      </c>
      <c r="AE520" s="378">
        <f t="shared" si="25"/>
        <v>0</v>
      </c>
      <c r="AF520" s="378">
        <f t="shared" si="25"/>
        <v>0</v>
      </c>
      <c r="AG520" s="378">
        <f t="shared" si="25"/>
        <v>0</v>
      </c>
      <c r="AH520" s="378">
        <f t="shared" si="25"/>
        <v>0</v>
      </c>
      <c r="AI520" s="378">
        <f>AI513*AI516</f>
        <v>0</v>
      </c>
      <c r="AJ520" s="378">
        <f t="shared" si="25"/>
        <v>0</v>
      </c>
      <c r="AK520" s="378">
        <f t="shared" si="25"/>
        <v>0</v>
      </c>
      <c r="AL520" s="378">
        <f>AL513*AL516</f>
        <v>0</v>
      </c>
      <c r="AM520" s="629">
        <f>SUM(Y520:AL520)</f>
        <v>16044.758981960189</v>
      </c>
    </row>
    <row r="521" spans="2:41" ht="15.4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12874.715955138588</v>
      </c>
      <c r="Z521" s="346">
        <f t="shared" ref="Z521:AK521" si="26">SUM(Z517:Z520)</f>
        <v>21305.311405716653</v>
      </c>
      <c r="AA521" s="346">
        <f t="shared" si="26"/>
        <v>7131.7143335904511</v>
      </c>
      <c r="AB521" s="346">
        <f t="shared" si="26"/>
        <v>0</v>
      </c>
      <c r="AC521" s="346">
        <f t="shared" si="26"/>
        <v>0</v>
      </c>
      <c r="AD521" s="346">
        <f t="shared" si="26"/>
        <v>0</v>
      </c>
      <c r="AE521" s="346">
        <f t="shared" si="26"/>
        <v>0</v>
      </c>
      <c r="AF521" s="346">
        <f t="shared" si="26"/>
        <v>0</v>
      </c>
      <c r="AG521" s="346">
        <f t="shared" si="26"/>
        <v>0</v>
      </c>
      <c r="AH521" s="346">
        <f t="shared" si="26"/>
        <v>0</v>
      </c>
      <c r="AI521" s="346">
        <f t="shared" si="26"/>
        <v>0</v>
      </c>
      <c r="AJ521" s="346">
        <f t="shared" si="26"/>
        <v>0</v>
      </c>
      <c r="AK521" s="346">
        <f t="shared" si="26"/>
        <v>0</v>
      </c>
      <c r="AL521" s="346">
        <f>SUM(AL517:AL520)</f>
        <v>0</v>
      </c>
      <c r="AM521" s="407">
        <f>SUM(AM517:AM520)</f>
        <v>41311.741694445693</v>
      </c>
    </row>
    <row r="522" spans="2:41" ht="15.4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17677.747500000001</v>
      </c>
      <c r="Z522" s="347">
        <f t="shared" ref="Z522:AJ522" si="27">Z514*Z516</f>
        <v>5791.7288000000008</v>
      </c>
      <c r="AA522" s="347">
        <f>AA514*AA516</f>
        <v>8810.9807999999994</v>
      </c>
      <c r="AB522" s="347">
        <f t="shared" si="27"/>
        <v>42.64</v>
      </c>
      <c r="AC522" s="347">
        <f t="shared" si="27"/>
        <v>1259.0073</v>
      </c>
      <c r="AD522" s="347">
        <f>AD514*AD516</f>
        <v>9.5983999999999998</v>
      </c>
      <c r="AE522" s="347">
        <f t="shared" si="27"/>
        <v>0</v>
      </c>
      <c r="AF522" s="347">
        <f t="shared" si="27"/>
        <v>0</v>
      </c>
      <c r="AG522" s="347">
        <f t="shared" si="27"/>
        <v>0</v>
      </c>
      <c r="AH522" s="347">
        <f t="shared" si="27"/>
        <v>0</v>
      </c>
      <c r="AI522" s="347">
        <f t="shared" si="27"/>
        <v>0</v>
      </c>
      <c r="AJ522" s="347">
        <f t="shared" si="27"/>
        <v>0</v>
      </c>
      <c r="AK522" s="347">
        <f>AK514*AK516</f>
        <v>0</v>
      </c>
      <c r="AL522" s="347">
        <f>AL514*AL516</f>
        <v>0</v>
      </c>
      <c r="AM522" s="407">
        <f>SUM(Y522:AL522)</f>
        <v>33591.702799999999</v>
      </c>
    </row>
    <row r="523" spans="2:41" ht="15.4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7720.0388944456936</v>
      </c>
    </row>
    <row r="524" spans="2:41" ht="15.4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4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347056.83912794833</v>
      </c>
      <c r="Z526" s="291">
        <f>SUMPRODUCT(E408:E511,Z408:Z511)</f>
        <v>737158.04429999995</v>
      </c>
      <c r="AA526" s="291">
        <f>IF(AA407="kW",SUMPRODUCT(N408:N511,P408:P511,AA408:AA511),SUMPRODUCT(E408:E511,AA408:AA511))</f>
        <v>1453.1916691200001</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326647.87899794831</v>
      </c>
      <c r="Z527" s="291">
        <f>SUMPRODUCT(F408:F511,Z408:Z511)</f>
        <v>645612.44669999997</v>
      </c>
      <c r="AA527" s="291">
        <f>IF(AA407="kW",SUMPRODUCT(N408:N511,Q408:Q511,AA408:AA511),SUMPRODUCT(F408:F511,AA408:AA511))</f>
        <v>1453.1916691200001</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326181.91873994831</v>
      </c>
      <c r="Z528" s="291">
        <f>SUMPRODUCT(G408:G511,Z408:Z511)</f>
        <v>495345.86369999999</v>
      </c>
      <c r="AA528" s="291">
        <f>IF(AA407="kW",SUMPRODUCT(N408:N511,R408:R511,AA408:AA511),SUMPRODUCT(G408:G511,AA408:AA511))</f>
        <v>1452.1952716800004</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313388.60401780054</v>
      </c>
      <c r="Z529" s="291">
        <f>SUMPRODUCT(H408:H511,Z408:Z511)</f>
        <v>495345.86369999999</v>
      </c>
      <c r="AA529" s="291">
        <f>IF(AA407="kW",SUMPRODUCT(N408:N511,S408:S511,AA408:AA511),SUMPRODUCT(H408:H511,AA408:AA511))</f>
        <v>1452.1952716800004</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299093.06519220001</v>
      </c>
      <c r="Z530" s="291">
        <f>SUMPRODUCT(I408:I511,Z408:Z511)</f>
        <v>495345.86369999999</v>
      </c>
      <c r="AA530" s="291">
        <f>IF(AA407="kW",SUMPRODUCT(N408:N511,T408:T511,AA408:AA511),SUMPRODUCT(I408:I511,AA408:AA511))</f>
        <v>1452.1952716800004</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298828.1598582</v>
      </c>
      <c r="Z531" s="326">
        <f>SUMPRODUCT(J408:J511,Z408:Z511)</f>
        <v>477725.06830000004</v>
      </c>
      <c r="AA531" s="326">
        <f>IF(AA407="kW",SUMPRODUCT(N408:N511,U408:U511,AA408:AA511),SUMPRODUCT(J408:J511,AA408:AA511))</f>
        <v>1362.1789785599999</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583</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6">
      <c r="B534" s="595"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912" zoomScale="70" zoomScaleNormal="70" workbookViewId="0">
      <pane xSplit="2" topLeftCell="C1" activePane="topRight" state="frozen"/>
      <selection pane="topRight" activeCell="I941" sqref="I941"/>
    </sheetView>
  </sheetViews>
  <sheetFormatPr defaultColWidth="9" defaultRowHeight="14.6" outlineLevelRow="1" outlineLevelCol="1"/>
  <cols>
    <col min="1" max="1" width="4.53515625" style="522" customWidth="1"/>
    <col min="2" max="2" width="44" style="427" customWidth="1"/>
    <col min="3" max="3" width="13.3828125" style="427" customWidth="1"/>
    <col min="4" max="4" width="17" style="427" customWidth="1"/>
    <col min="5" max="13" width="9" style="427" customWidth="1" outlineLevel="1"/>
    <col min="14" max="14" width="13.53515625" style="427" customWidth="1" outlineLevel="1"/>
    <col min="15" max="15" width="15.53515625" style="427" customWidth="1"/>
    <col min="16" max="24" width="9" style="427" customWidth="1" outlineLevel="1"/>
    <col min="25" max="25" width="16.53515625" style="427" customWidth="1"/>
    <col min="26" max="27" width="15" style="427" customWidth="1"/>
    <col min="28" max="28" width="17.53515625" style="427" customWidth="1"/>
    <col min="29" max="29" width="19.53515625" style="427" customWidth="1"/>
    <col min="30" max="30" width="18.53515625" style="427" customWidth="1"/>
    <col min="31" max="35" width="15" style="427" customWidth="1"/>
    <col min="36" max="38" width="17.3046875" style="427" customWidth="1"/>
    <col min="39" max="39" width="14.53515625" style="427" customWidth="1"/>
    <col min="40" max="40" width="11.53515625" style="427" customWidth="1"/>
    <col min="41" max="16384" width="9" style="427"/>
  </cols>
  <sheetData>
    <row r="13" spans="2:39" ht="15" thickBot="1"/>
    <row r="14" spans="2:39" ht="26.25" customHeight="1" thickBot="1">
      <c r="B14" s="1046"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1046"/>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1046"/>
      <c r="C16" s="1028" t="s">
        <v>551</v>
      </c>
      <c r="D16" s="102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4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1046" t="s">
        <v>504</v>
      </c>
      <c r="C18" s="1045" t="s">
        <v>687</v>
      </c>
      <c r="D18" s="1045"/>
      <c r="E18" s="1045"/>
      <c r="F18" s="1045"/>
      <c r="G18" s="1045"/>
      <c r="H18" s="1045"/>
      <c r="I18" s="1045"/>
      <c r="J18" s="1045"/>
      <c r="K18" s="1045"/>
      <c r="L18" s="1045"/>
      <c r="M18" s="1045"/>
      <c r="N18" s="1045"/>
      <c r="O18" s="1045"/>
      <c r="P18" s="1045"/>
      <c r="Q18" s="1045"/>
      <c r="R18" s="1045"/>
      <c r="S18" s="1045"/>
      <c r="T18" s="1045"/>
      <c r="U18" s="1045"/>
      <c r="V18" s="1045"/>
      <c r="W18" s="1045"/>
      <c r="X18" s="1045"/>
      <c r="Y18" s="606"/>
      <c r="Z18" s="606"/>
      <c r="AA18" s="606"/>
      <c r="AB18" s="606"/>
      <c r="AC18" s="606"/>
      <c r="AD18" s="606"/>
      <c r="AE18" s="270"/>
      <c r="AF18" s="265"/>
      <c r="AG18" s="265"/>
      <c r="AH18" s="265"/>
      <c r="AI18" s="265"/>
      <c r="AJ18" s="265"/>
      <c r="AK18" s="265"/>
      <c r="AL18" s="265"/>
      <c r="AM18" s="265"/>
    </row>
    <row r="19" spans="2:39" ht="45.75" customHeight="1">
      <c r="B19" s="1046"/>
      <c r="C19" s="1045" t="s">
        <v>566</v>
      </c>
      <c r="D19" s="1045"/>
      <c r="E19" s="1045"/>
      <c r="F19" s="1045"/>
      <c r="G19" s="1045"/>
      <c r="H19" s="1045"/>
      <c r="I19" s="1045"/>
      <c r="J19" s="1045"/>
      <c r="K19" s="1045"/>
      <c r="L19" s="1045"/>
      <c r="M19" s="1045"/>
      <c r="N19" s="1045"/>
      <c r="O19" s="1045"/>
      <c r="P19" s="1045"/>
      <c r="Q19" s="1045"/>
      <c r="R19" s="1045"/>
      <c r="S19" s="1045"/>
      <c r="T19" s="1045"/>
      <c r="U19" s="1045"/>
      <c r="V19" s="1045"/>
      <c r="W19" s="1045"/>
      <c r="X19" s="1045"/>
      <c r="Y19" s="606"/>
      <c r="Z19" s="606"/>
      <c r="AA19" s="606"/>
      <c r="AB19" s="606"/>
      <c r="AC19" s="606"/>
      <c r="AD19" s="606"/>
      <c r="AE19" s="270"/>
      <c r="AF19" s="265"/>
      <c r="AG19" s="265"/>
      <c r="AH19" s="265"/>
      <c r="AI19" s="265"/>
      <c r="AJ19" s="265"/>
      <c r="AK19" s="265"/>
      <c r="AL19" s="265"/>
      <c r="AM19" s="265"/>
    </row>
    <row r="20" spans="2:39" ht="62.25" customHeight="1">
      <c r="B20" s="273"/>
      <c r="C20" s="1045" t="s">
        <v>564</v>
      </c>
      <c r="D20" s="1045"/>
      <c r="E20" s="1045"/>
      <c r="F20" s="1045"/>
      <c r="G20" s="1045"/>
      <c r="H20" s="1045"/>
      <c r="I20" s="1045"/>
      <c r="J20" s="1045"/>
      <c r="K20" s="1045"/>
      <c r="L20" s="1045"/>
      <c r="M20" s="1045"/>
      <c r="N20" s="1045"/>
      <c r="O20" s="1045"/>
      <c r="P20" s="1045"/>
      <c r="Q20" s="1045"/>
      <c r="R20" s="1045"/>
      <c r="S20" s="1045"/>
      <c r="T20" s="1045"/>
      <c r="U20" s="1045"/>
      <c r="V20" s="1045"/>
      <c r="W20" s="1045"/>
      <c r="X20" s="1045"/>
      <c r="Y20" s="606"/>
      <c r="Z20" s="606"/>
      <c r="AA20" s="606"/>
      <c r="AB20" s="606"/>
      <c r="AC20" s="606"/>
      <c r="AD20" s="606"/>
      <c r="AE20" s="428"/>
      <c r="AF20" s="265"/>
      <c r="AG20" s="265"/>
      <c r="AH20" s="265"/>
      <c r="AI20" s="265"/>
      <c r="AJ20" s="265"/>
      <c r="AK20" s="265"/>
      <c r="AL20" s="265"/>
      <c r="AM20" s="265"/>
    </row>
    <row r="21" spans="2:39" ht="37.5" customHeight="1">
      <c r="B21" s="273"/>
      <c r="C21" s="1045" t="s">
        <v>630</v>
      </c>
      <c r="D21" s="1045"/>
      <c r="E21" s="1045"/>
      <c r="F21" s="1045"/>
      <c r="G21" s="1045"/>
      <c r="H21" s="1045"/>
      <c r="I21" s="1045"/>
      <c r="J21" s="1045"/>
      <c r="K21" s="1045"/>
      <c r="L21" s="1045"/>
      <c r="M21" s="1045"/>
      <c r="N21" s="1045"/>
      <c r="O21" s="1045"/>
      <c r="P21" s="1045"/>
      <c r="Q21" s="1045"/>
      <c r="R21" s="1045"/>
      <c r="S21" s="1045"/>
      <c r="T21" s="1045"/>
      <c r="U21" s="1045"/>
      <c r="V21" s="1045"/>
      <c r="W21" s="1045"/>
      <c r="X21" s="1045"/>
      <c r="Y21" s="606"/>
      <c r="Z21" s="606"/>
      <c r="AA21" s="606"/>
      <c r="AB21" s="606"/>
      <c r="AC21" s="606"/>
      <c r="AD21" s="606"/>
      <c r="AE21" s="276"/>
      <c r="AF21" s="265"/>
      <c r="AG21" s="265"/>
      <c r="AH21" s="265"/>
      <c r="AI21" s="265"/>
      <c r="AJ21" s="265"/>
      <c r="AK21" s="265"/>
      <c r="AL21" s="265"/>
      <c r="AM21" s="265"/>
    </row>
    <row r="22" spans="2:39" ht="54.75" customHeight="1">
      <c r="B22" s="273"/>
      <c r="C22" s="1045" t="s">
        <v>614</v>
      </c>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606"/>
      <c r="Z22" s="606"/>
      <c r="AA22" s="606"/>
      <c r="AB22" s="606"/>
      <c r="AC22" s="606"/>
      <c r="AD22" s="606"/>
      <c r="AE22" s="428"/>
      <c r="AF22" s="265"/>
      <c r="AG22" s="265"/>
      <c r="AH22" s="265"/>
      <c r="AI22" s="265"/>
      <c r="AJ22" s="265"/>
      <c r="AK22" s="265"/>
      <c r="AL22" s="265"/>
      <c r="AM22" s="265"/>
    </row>
    <row r="23" spans="2:39" ht="15.4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45">
      <c r="B24" s="1046"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45">
      <c r="B25" s="1046"/>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4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4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4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4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4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4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4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1036" t="s">
        <v>211</v>
      </c>
      <c r="C34" s="1038" t="s">
        <v>33</v>
      </c>
      <c r="D34" s="284" t="s">
        <v>421</v>
      </c>
      <c r="E34" s="1040" t="s">
        <v>209</v>
      </c>
      <c r="F34" s="1041"/>
      <c r="G34" s="1041"/>
      <c r="H34" s="1041"/>
      <c r="I34" s="1041"/>
      <c r="J34" s="1041"/>
      <c r="K34" s="1041"/>
      <c r="L34" s="1041"/>
      <c r="M34" s="1042"/>
      <c r="N34" s="1043" t="s">
        <v>213</v>
      </c>
      <c r="O34" s="284" t="s">
        <v>422</v>
      </c>
      <c r="P34" s="1040" t="s">
        <v>212</v>
      </c>
      <c r="Q34" s="1041"/>
      <c r="R34" s="1041"/>
      <c r="S34" s="1041"/>
      <c r="T34" s="1041"/>
      <c r="U34" s="1041"/>
      <c r="V34" s="1041"/>
      <c r="W34" s="1041"/>
      <c r="X34" s="1042"/>
      <c r="Y34" s="1033" t="s">
        <v>243</v>
      </c>
      <c r="Z34" s="1034"/>
      <c r="AA34" s="1034"/>
      <c r="AB34" s="1034"/>
      <c r="AC34" s="1034"/>
      <c r="AD34" s="1034"/>
      <c r="AE34" s="1034"/>
      <c r="AF34" s="1034"/>
      <c r="AG34" s="1034"/>
      <c r="AH34" s="1034"/>
      <c r="AI34" s="1034"/>
      <c r="AJ34" s="1034"/>
      <c r="AK34" s="1034"/>
      <c r="AL34" s="1034"/>
      <c r="AM34" s="1035"/>
    </row>
    <row r="35" spans="1:39" ht="65.25" customHeight="1">
      <c r="B35" s="1037"/>
      <c r="C35" s="1039"/>
      <c r="D35" s="285">
        <v>2015</v>
      </c>
      <c r="E35" s="285">
        <v>2016</v>
      </c>
      <c r="F35" s="285">
        <v>2017</v>
      </c>
      <c r="G35" s="285">
        <v>2018</v>
      </c>
      <c r="H35" s="285">
        <v>2019</v>
      </c>
      <c r="I35" s="285">
        <v>2020</v>
      </c>
      <c r="J35" s="285">
        <v>2021</v>
      </c>
      <c r="K35" s="285">
        <v>2022</v>
      </c>
      <c r="L35" s="285">
        <v>2023</v>
      </c>
      <c r="M35" s="429">
        <v>2024</v>
      </c>
      <c r="N35" s="1044"/>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50 - 4,999 kW</v>
      </c>
      <c r="AB35" s="285" t="str">
        <f>'1.  LRAMVA Summary'!G52</f>
        <v>Sentinel Lighting</v>
      </c>
      <c r="AC35" s="285" t="str">
        <f>'1.  LRAMVA Summary'!H52</f>
        <v>Street Lighting</v>
      </c>
      <c r="AD35" s="285" t="str">
        <f>'1.  LRAMVA Summary'!I52</f>
        <v>Unmetered Scattered Load</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kWh</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295">
        <v>145141.66197794076</v>
      </c>
      <c r="E38" s="295">
        <v>143820.63261091211</v>
      </c>
      <c r="F38" s="295">
        <v>143820.63261091211</v>
      </c>
      <c r="G38" s="295">
        <v>143820.63261091211</v>
      </c>
      <c r="H38" s="295">
        <v>143820.63261091211</v>
      </c>
      <c r="I38" s="295">
        <v>143820.63261091211</v>
      </c>
      <c r="J38" s="295">
        <v>143820.63261091211</v>
      </c>
      <c r="K38" s="295">
        <v>143789.31634083536</v>
      </c>
      <c r="L38" s="295">
        <v>143789.31634083536</v>
      </c>
      <c r="M38" s="295">
        <v>143789.31634083536</v>
      </c>
      <c r="N38" s="291"/>
      <c r="O38" s="295">
        <v>9.4336920394272088</v>
      </c>
      <c r="P38" s="295">
        <v>9.3507613838025421</v>
      </c>
      <c r="Q38" s="295">
        <v>9.3507613838025421</v>
      </c>
      <c r="R38" s="295">
        <v>9.3507613838025421</v>
      </c>
      <c r="S38" s="295">
        <v>9.3507613838025421</v>
      </c>
      <c r="T38" s="295">
        <v>9.3507613838025421</v>
      </c>
      <c r="U38" s="295">
        <v>9.3507613838025421</v>
      </c>
      <c r="V38" s="295">
        <v>9.3471864671271128</v>
      </c>
      <c r="W38" s="295">
        <v>9.3471864671271128</v>
      </c>
      <c r="X38" s="295">
        <v>9.3471864671271128</v>
      </c>
      <c r="Y38" s="410">
        <v>1</v>
      </c>
      <c r="Z38" s="410"/>
      <c r="AA38" s="410"/>
      <c r="AB38" s="410"/>
      <c r="AC38" s="410"/>
      <c r="AD38" s="410"/>
      <c r="AE38" s="410"/>
      <c r="AF38" s="410"/>
      <c r="AG38" s="410"/>
      <c r="AH38" s="410"/>
      <c r="AI38" s="410"/>
      <c r="AJ38" s="410"/>
      <c r="AK38" s="410"/>
      <c r="AL38" s="410"/>
      <c r="AM38" s="296">
        <v>1</v>
      </c>
    </row>
    <row r="39" spans="1:39" ht="15" outlineLevel="1">
      <c r="B39" s="294" t="s">
        <v>267</v>
      </c>
      <c r="C39" s="291" t="s">
        <v>163</v>
      </c>
      <c r="D39" s="295">
        <v>24240.403957729424</v>
      </c>
      <c r="E39" s="295">
        <v>23891.64259217463</v>
      </c>
      <c r="F39" s="295">
        <v>23891.64259217463</v>
      </c>
      <c r="G39" s="295">
        <v>23891.64259217463</v>
      </c>
      <c r="H39" s="295">
        <v>23891.64259217463</v>
      </c>
      <c r="I39" s="295">
        <v>23891.64259217463</v>
      </c>
      <c r="J39" s="295">
        <v>23891.64259217463</v>
      </c>
      <c r="K39" s="295">
        <v>23881.923749737016</v>
      </c>
      <c r="L39" s="295">
        <v>23881.923749737016</v>
      </c>
      <c r="M39" s="295">
        <v>23881.923749737016</v>
      </c>
      <c r="N39" s="468"/>
      <c r="O39" s="295">
        <v>1.5548183654131269</v>
      </c>
      <c r="P39" s="295">
        <v>1.5329240688714314</v>
      </c>
      <c r="Q39" s="295">
        <v>1.5329240688714314</v>
      </c>
      <c r="R39" s="295">
        <v>1.5329240688714314</v>
      </c>
      <c r="S39" s="295">
        <v>1.5329240688714314</v>
      </c>
      <c r="T39" s="295">
        <v>1.5329240688714314</v>
      </c>
      <c r="U39" s="295">
        <v>1.5329240688714314</v>
      </c>
      <c r="V39" s="295">
        <v>1.5318146119721603</v>
      </c>
      <c r="W39" s="295">
        <v>1.5318146119721603</v>
      </c>
      <c r="X39" s="295">
        <v>1.5318146119721603</v>
      </c>
      <c r="Y39" s="411">
        <v>1</v>
      </c>
      <c r="Z39" s="411">
        <v>0</v>
      </c>
      <c r="AA39" s="411">
        <v>0</v>
      </c>
      <c r="AB39" s="411">
        <v>0</v>
      </c>
      <c r="AC39" s="411">
        <v>0</v>
      </c>
      <c r="AD39" s="411">
        <v>0</v>
      </c>
      <c r="AE39" s="411">
        <v>0</v>
      </c>
      <c r="AF39" s="411">
        <v>0</v>
      </c>
      <c r="AG39" s="411">
        <v>0</v>
      </c>
      <c r="AH39" s="411">
        <v>0</v>
      </c>
      <c r="AI39" s="411">
        <v>0</v>
      </c>
      <c r="AJ39" s="411">
        <v>0</v>
      </c>
      <c r="AK39" s="411">
        <v>0</v>
      </c>
      <c r="AL39" s="411">
        <v>0</v>
      </c>
      <c r="AM39" s="297"/>
    </row>
    <row r="40" spans="1:39" ht="15.4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295">
        <v>268139.10644202412</v>
      </c>
      <c r="E41" s="295">
        <v>263373.62140415551</v>
      </c>
      <c r="F41" s="295">
        <v>263373.62140415551</v>
      </c>
      <c r="G41" s="295">
        <v>263373.62140415551</v>
      </c>
      <c r="H41" s="295">
        <v>263373.62140415551</v>
      </c>
      <c r="I41" s="295">
        <v>263373.62140415551</v>
      </c>
      <c r="J41" s="295">
        <v>263373.62140415551</v>
      </c>
      <c r="K41" s="295">
        <v>263235.75782439229</v>
      </c>
      <c r="L41" s="295">
        <v>263235.75782439229</v>
      </c>
      <c r="M41" s="295">
        <v>263235.75782439229</v>
      </c>
      <c r="N41" s="291"/>
      <c r="O41" s="295">
        <v>18.095978877256879</v>
      </c>
      <c r="P41" s="295">
        <v>17.796814597927565</v>
      </c>
      <c r="Q41" s="295">
        <v>17.796814597927565</v>
      </c>
      <c r="R41" s="295">
        <v>17.796814597927565</v>
      </c>
      <c r="S41" s="295">
        <v>17.796814597927565</v>
      </c>
      <c r="T41" s="295">
        <v>17.796814597927565</v>
      </c>
      <c r="U41" s="295">
        <v>17.796814597927565</v>
      </c>
      <c r="V41" s="295">
        <v>17.781076746356423</v>
      </c>
      <c r="W41" s="295">
        <v>17.781076746356423</v>
      </c>
      <c r="X41" s="295">
        <v>17.781076746356423</v>
      </c>
      <c r="Y41" s="410">
        <v>1</v>
      </c>
      <c r="Z41" s="410"/>
      <c r="AA41" s="410"/>
      <c r="AB41" s="410"/>
      <c r="AC41" s="410"/>
      <c r="AD41" s="410"/>
      <c r="AE41" s="410"/>
      <c r="AF41" s="410"/>
      <c r="AG41" s="410"/>
      <c r="AH41" s="410"/>
      <c r="AI41" s="410"/>
      <c r="AJ41" s="410"/>
      <c r="AK41" s="410"/>
      <c r="AL41" s="410"/>
      <c r="AM41" s="296">
        <v>1</v>
      </c>
    </row>
    <row r="42" spans="1:39" ht="15" outlineLevel="1">
      <c r="B42" s="294" t="s">
        <v>267</v>
      </c>
      <c r="C42" s="291" t="s">
        <v>163</v>
      </c>
      <c r="D42" s="295">
        <v>2773.5461502152789</v>
      </c>
      <c r="E42" s="295">
        <v>2740.9925670028724</v>
      </c>
      <c r="F42" s="295">
        <v>2740.9925670028724</v>
      </c>
      <c r="G42" s="295">
        <v>2740.9925670028724</v>
      </c>
      <c r="H42" s="295">
        <v>2740.9925670028724</v>
      </c>
      <c r="I42" s="295">
        <v>2740.9925670028724</v>
      </c>
      <c r="J42" s="295">
        <v>2740.9925670028724</v>
      </c>
      <c r="K42" s="295">
        <v>2734.1533818977987</v>
      </c>
      <c r="L42" s="295">
        <v>2734.1533818977987</v>
      </c>
      <c r="M42" s="295">
        <v>2734.1533818977987</v>
      </c>
      <c r="N42" s="468"/>
      <c r="O42" s="295">
        <v>0.17801844719688092</v>
      </c>
      <c r="P42" s="295">
        <v>0.17597482116848359</v>
      </c>
      <c r="Q42" s="295">
        <v>0.17597482116848359</v>
      </c>
      <c r="R42" s="295">
        <v>0.17597482116848359</v>
      </c>
      <c r="S42" s="295">
        <v>0.17597482116848359</v>
      </c>
      <c r="T42" s="295">
        <v>0.17597482116848359</v>
      </c>
      <c r="U42" s="295">
        <v>0.17597482116848359</v>
      </c>
      <c r="V42" s="295">
        <v>0.17519409227521035</v>
      </c>
      <c r="W42" s="295">
        <v>0.17519409227521035</v>
      </c>
      <c r="X42" s="295">
        <v>0.17519409227521035</v>
      </c>
      <c r="Y42" s="411">
        <v>1</v>
      </c>
      <c r="Z42" s="411">
        <v>0</v>
      </c>
      <c r="AA42" s="411">
        <v>0</v>
      </c>
      <c r="AB42" s="411">
        <v>0</v>
      </c>
      <c r="AC42" s="411">
        <v>0</v>
      </c>
      <c r="AD42" s="411">
        <v>0</v>
      </c>
      <c r="AE42" s="411">
        <v>0</v>
      </c>
      <c r="AF42" s="411">
        <v>0</v>
      </c>
      <c r="AG42" s="411">
        <v>0</v>
      </c>
      <c r="AH42" s="411">
        <v>0</v>
      </c>
      <c r="AI42" s="411">
        <v>0</v>
      </c>
      <c r="AJ42" s="411">
        <v>0</v>
      </c>
      <c r="AK42" s="411">
        <v>0</v>
      </c>
      <c r="AL42" s="411">
        <v>0</v>
      </c>
      <c r="AM42" s="297"/>
    </row>
    <row r="43" spans="1:39" ht="15.4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v>14466.955357365281</v>
      </c>
      <c r="E44" s="295">
        <v>14466.955357365281</v>
      </c>
      <c r="F44" s="295">
        <v>14466.955357365281</v>
      </c>
      <c r="G44" s="295">
        <v>14258.139264149942</v>
      </c>
      <c r="H44" s="295">
        <v>9360.4272584636674</v>
      </c>
      <c r="I44" s="295">
        <v>0</v>
      </c>
      <c r="J44" s="295">
        <v>0</v>
      </c>
      <c r="K44" s="295">
        <v>0</v>
      </c>
      <c r="L44" s="295">
        <v>0</v>
      </c>
      <c r="M44" s="295">
        <v>0</v>
      </c>
      <c r="N44" s="291"/>
      <c r="O44" s="295">
        <v>2.4189866265166629</v>
      </c>
      <c r="P44" s="295">
        <v>2.4189866265166629</v>
      </c>
      <c r="Q44" s="295">
        <v>2.4189866265166629</v>
      </c>
      <c r="R44" s="295">
        <v>2.1854780315682851</v>
      </c>
      <c r="S44" s="295">
        <v>1.3756472598342819</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v>1</v>
      </c>
    </row>
    <row r="45" spans="1:39" ht="1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v>1</v>
      </c>
      <c r="Z45" s="411">
        <v>0</v>
      </c>
      <c r="AA45" s="411">
        <v>0</v>
      </c>
      <c r="AB45" s="411">
        <v>0</v>
      </c>
      <c r="AC45" s="411">
        <v>0</v>
      </c>
      <c r="AD45" s="411">
        <v>0</v>
      </c>
      <c r="AE45" s="411">
        <v>0</v>
      </c>
      <c r="AF45" s="411">
        <v>0</v>
      </c>
      <c r="AG45" s="411">
        <v>0</v>
      </c>
      <c r="AH45" s="411">
        <v>0</v>
      </c>
      <c r="AI45" s="411">
        <v>0</v>
      </c>
      <c r="AJ45" s="411">
        <v>0</v>
      </c>
      <c r="AK45" s="411">
        <v>0</v>
      </c>
      <c r="AL45" s="411">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673</v>
      </c>
      <c r="C47" s="291" t="s">
        <v>25</v>
      </c>
      <c r="D47" s="295">
        <v>32577.099036435397</v>
      </c>
      <c r="E47" s="295">
        <v>32577.099036435397</v>
      </c>
      <c r="F47" s="295">
        <v>32577.099036435397</v>
      </c>
      <c r="G47" s="295">
        <v>32577.099036435397</v>
      </c>
      <c r="H47" s="295">
        <v>32577.099036435397</v>
      </c>
      <c r="I47" s="295">
        <v>32577.099036435397</v>
      </c>
      <c r="J47" s="295">
        <v>32577.099036435397</v>
      </c>
      <c r="K47" s="295">
        <v>32577.099036435397</v>
      </c>
      <c r="L47" s="295">
        <v>32577.099036435397</v>
      </c>
      <c r="M47" s="295">
        <v>32577.099036435397</v>
      </c>
      <c r="N47" s="291"/>
      <c r="O47" s="295">
        <v>16.417373917595231</v>
      </c>
      <c r="P47" s="295">
        <v>16.417373917595231</v>
      </c>
      <c r="Q47" s="295">
        <v>16.417373917595231</v>
      </c>
      <c r="R47" s="295">
        <v>16.417373917595231</v>
      </c>
      <c r="S47" s="295">
        <v>16.417373917595231</v>
      </c>
      <c r="T47" s="295">
        <v>16.417373917595231</v>
      </c>
      <c r="U47" s="295">
        <v>16.417373917595231</v>
      </c>
      <c r="V47" s="295">
        <v>16.417373917595231</v>
      </c>
      <c r="W47" s="295">
        <v>16.417373917595231</v>
      </c>
      <c r="X47" s="295">
        <v>16.417373917595231</v>
      </c>
      <c r="Y47" s="410">
        <v>1</v>
      </c>
      <c r="Z47" s="410"/>
      <c r="AA47" s="410"/>
      <c r="AB47" s="410"/>
      <c r="AC47" s="410"/>
      <c r="AD47" s="410"/>
      <c r="AE47" s="410"/>
      <c r="AF47" s="410"/>
      <c r="AG47" s="410"/>
      <c r="AH47" s="410"/>
      <c r="AI47" s="410"/>
      <c r="AJ47" s="410"/>
      <c r="AK47" s="410"/>
      <c r="AL47" s="410"/>
      <c r="AM47" s="296">
        <v>1</v>
      </c>
    </row>
    <row r="48" spans="1:39" ht="15" outlineLevel="1">
      <c r="B48" s="294" t="s">
        <v>267</v>
      </c>
      <c r="C48" s="291" t="s">
        <v>163</v>
      </c>
      <c r="D48" s="295">
        <v>1976.4355773283157</v>
      </c>
      <c r="E48" s="295">
        <v>1976.4355773283157</v>
      </c>
      <c r="F48" s="295">
        <v>1976.4355773283157</v>
      </c>
      <c r="G48" s="295">
        <v>1976.4355773283157</v>
      </c>
      <c r="H48" s="295">
        <v>1976.4355773283157</v>
      </c>
      <c r="I48" s="295">
        <v>1976.4355773283157</v>
      </c>
      <c r="J48" s="295">
        <v>1976.4355773283157</v>
      </c>
      <c r="K48" s="295">
        <v>1976.4355773283157</v>
      </c>
      <c r="L48" s="295">
        <v>1976.4355773283157</v>
      </c>
      <c r="M48" s="295">
        <v>1976.4355773283157</v>
      </c>
      <c r="N48" s="468"/>
      <c r="O48" s="295">
        <v>1.0111030222480766</v>
      </c>
      <c r="P48" s="295">
        <v>1.0111030222480766</v>
      </c>
      <c r="Q48" s="295">
        <v>1.0111030222480766</v>
      </c>
      <c r="R48" s="295">
        <v>1.0111030222480766</v>
      </c>
      <c r="S48" s="295">
        <v>1.0111030222480766</v>
      </c>
      <c r="T48" s="295">
        <v>1.0111030222480766</v>
      </c>
      <c r="U48" s="295">
        <v>1.0111030222480766</v>
      </c>
      <c r="V48" s="295">
        <v>1.0111030222480766</v>
      </c>
      <c r="W48" s="295">
        <v>1.0111030222480766</v>
      </c>
      <c r="X48" s="295">
        <v>1.0111030222480766</v>
      </c>
      <c r="Y48" s="411">
        <v>1</v>
      </c>
      <c r="Z48" s="411">
        <v>0</v>
      </c>
      <c r="AA48" s="411">
        <v>0</v>
      </c>
      <c r="AB48" s="411">
        <v>0</v>
      </c>
      <c r="AC48" s="411">
        <v>0</v>
      </c>
      <c r="AD48" s="411">
        <v>0</v>
      </c>
      <c r="AE48" s="411">
        <v>0</v>
      </c>
      <c r="AF48" s="411">
        <v>0</v>
      </c>
      <c r="AG48" s="411">
        <v>0</v>
      </c>
      <c r="AH48" s="411">
        <v>0</v>
      </c>
      <c r="AI48" s="411">
        <v>0</v>
      </c>
      <c r="AJ48" s="411">
        <v>0</v>
      </c>
      <c r="AK48" s="411">
        <v>0</v>
      </c>
      <c r="AL48" s="411">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v>153.87631699999997</v>
      </c>
      <c r="E50" s="295">
        <v>153.87631699999997</v>
      </c>
      <c r="F50" s="295">
        <v>153.87631699999997</v>
      </c>
      <c r="G50" s="295">
        <v>153.87631699999997</v>
      </c>
      <c r="H50" s="295">
        <v>153.87631699999997</v>
      </c>
      <c r="I50" s="295">
        <v>153.87631699999997</v>
      </c>
      <c r="J50" s="295">
        <v>153.87631699999997</v>
      </c>
      <c r="K50" s="295">
        <v>153.87631699999997</v>
      </c>
      <c r="L50" s="295">
        <v>153.87631699999997</v>
      </c>
      <c r="M50" s="295">
        <v>153.87631699999997</v>
      </c>
      <c r="N50" s="291"/>
      <c r="O50" s="295">
        <v>8.7356219999999998E-2</v>
      </c>
      <c r="P50" s="295">
        <v>8.7356219999999998E-2</v>
      </c>
      <c r="Q50" s="295">
        <v>8.7356219999999998E-2</v>
      </c>
      <c r="R50" s="295">
        <v>8.7356219999999998E-2</v>
      </c>
      <c r="S50" s="295">
        <v>8.7356219999999998E-2</v>
      </c>
      <c r="T50" s="295">
        <v>8.7356219999999998E-2</v>
      </c>
      <c r="U50" s="295">
        <v>8.7356219999999998E-2</v>
      </c>
      <c r="V50" s="295">
        <v>8.7356219999999998E-2</v>
      </c>
      <c r="W50" s="295">
        <v>8.7356219999999998E-2</v>
      </c>
      <c r="X50" s="295">
        <v>8.7356219999999998E-2</v>
      </c>
      <c r="Y50" s="410">
        <v>1</v>
      </c>
      <c r="Z50" s="410"/>
      <c r="AA50" s="410"/>
      <c r="AB50" s="410"/>
      <c r="AC50" s="410"/>
      <c r="AD50" s="410"/>
      <c r="AE50" s="410"/>
      <c r="AF50" s="410"/>
      <c r="AG50" s="410"/>
      <c r="AH50" s="410"/>
      <c r="AI50" s="410"/>
      <c r="AJ50" s="410"/>
      <c r="AK50" s="410"/>
      <c r="AL50" s="410"/>
      <c r="AM50" s="296">
        <v>1</v>
      </c>
    </row>
    <row r="51" spans="1:39" ht="15" outlineLevel="1">
      <c r="B51" s="294" t="s">
        <v>267</v>
      </c>
      <c r="C51" s="291" t="s">
        <v>163</v>
      </c>
      <c r="D51" s="295">
        <v>2442.65</v>
      </c>
      <c r="E51" s="295">
        <v>2442.65</v>
      </c>
      <c r="F51" s="295">
        <v>2442.65</v>
      </c>
      <c r="G51" s="295">
        <v>2442.65</v>
      </c>
      <c r="H51" s="295">
        <v>2442.65</v>
      </c>
      <c r="I51" s="295">
        <v>2442.65</v>
      </c>
      <c r="J51" s="295">
        <v>2442.65</v>
      </c>
      <c r="K51" s="295">
        <v>2442.65</v>
      </c>
      <c r="L51" s="295">
        <v>2442.65</v>
      </c>
      <c r="M51" s="295">
        <v>2442.65</v>
      </c>
      <c r="N51" s="468"/>
      <c r="O51" s="295">
        <v>0.11563999999999999</v>
      </c>
      <c r="P51" s="295">
        <v>0.11563999999999999</v>
      </c>
      <c r="Q51" s="295">
        <v>0.11563999999999999</v>
      </c>
      <c r="R51" s="295">
        <v>0.11563999999999999</v>
      </c>
      <c r="S51" s="295">
        <v>0.11563999999999999</v>
      </c>
      <c r="T51" s="295">
        <v>0.11563999999999999</v>
      </c>
      <c r="U51" s="295">
        <v>0.11563999999999999</v>
      </c>
      <c r="V51" s="295">
        <v>0.11563999999999999</v>
      </c>
      <c r="W51" s="295">
        <v>0.11563999999999999</v>
      </c>
      <c r="X51" s="295">
        <v>0.11563999999999999</v>
      </c>
      <c r="Y51" s="411">
        <v>1</v>
      </c>
      <c r="Z51" s="411">
        <v>0</v>
      </c>
      <c r="AA51" s="411">
        <v>0</v>
      </c>
      <c r="AB51" s="411">
        <v>0</v>
      </c>
      <c r="AC51" s="411">
        <v>0</v>
      </c>
      <c r="AD51" s="411">
        <v>0</v>
      </c>
      <c r="AE51" s="411">
        <v>0</v>
      </c>
      <c r="AF51" s="411">
        <v>0</v>
      </c>
      <c r="AG51" s="411">
        <v>0</v>
      </c>
      <c r="AH51" s="411">
        <v>0</v>
      </c>
      <c r="AI51" s="411">
        <v>0</v>
      </c>
      <c r="AJ51" s="411">
        <v>0</v>
      </c>
      <c r="AK51" s="411">
        <v>0</v>
      </c>
      <c r="AL51" s="411">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v>367255.38245388109</v>
      </c>
      <c r="E54" s="295">
        <v>367255.38245388109</v>
      </c>
      <c r="F54" s="295">
        <v>367255.38245388109</v>
      </c>
      <c r="G54" s="295">
        <v>367255.38245388109</v>
      </c>
      <c r="H54" s="295">
        <v>0</v>
      </c>
      <c r="I54" s="295">
        <v>0</v>
      </c>
      <c r="J54" s="295">
        <v>0</v>
      </c>
      <c r="K54" s="295">
        <v>0</v>
      </c>
      <c r="L54" s="295">
        <v>0</v>
      </c>
      <c r="M54" s="295">
        <v>0</v>
      </c>
      <c r="N54" s="295">
        <v>12</v>
      </c>
      <c r="O54" s="295">
        <v>78.281616016322161</v>
      </c>
      <c r="P54" s="295">
        <v>78.281616016322161</v>
      </c>
      <c r="Q54" s="295">
        <v>78.281616016322161</v>
      </c>
      <c r="R54" s="295">
        <v>78.281616016322161</v>
      </c>
      <c r="S54" s="295">
        <v>0</v>
      </c>
      <c r="T54" s="295">
        <v>0</v>
      </c>
      <c r="U54" s="295">
        <v>0</v>
      </c>
      <c r="V54" s="295">
        <v>0</v>
      </c>
      <c r="W54" s="295">
        <v>0</v>
      </c>
      <c r="X54" s="295">
        <v>0</v>
      </c>
      <c r="Y54" s="415"/>
      <c r="Z54" s="410">
        <v>0.33</v>
      </c>
      <c r="AA54" s="410">
        <v>0.67</v>
      </c>
      <c r="AB54" s="410"/>
      <c r="AC54" s="410"/>
      <c r="AD54" s="410"/>
      <c r="AE54" s="410"/>
      <c r="AF54" s="415"/>
      <c r="AG54" s="415"/>
      <c r="AH54" s="415"/>
      <c r="AI54" s="415"/>
      <c r="AJ54" s="415"/>
      <c r="AK54" s="415"/>
      <c r="AL54" s="415"/>
      <c r="AM54" s="296">
        <v>1</v>
      </c>
    </row>
    <row r="55" spans="1:39" ht="15" outlineLevel="1">
      <c r="B55" s="294" t="s">
        <v>267</v>
      </c>
      <c r="C55" s="291" t="s">
        <v>163</v>
      </c>
      <c r="D55" s="295">
        <v>24713.027688641909</v>
      </c>
      <c r="E55" s="295">
        <v>24713.027688641909</v>
      </c>
      <c r="F55" s="295">
        <v>24713.027688641909</v>
      </c>
      <c r="G55" s="295">
        <v>24713.027688641909</v>
      </c>
      <c r="H55" s="295">
        <v>391969.0694710603</v>
      </c>
      <c r="I55" s="295">
        <v>391969.0694710603</v>
      </c>
      <c r="J55" s="295">
        <v>391969.0694710603</v>
      </c>
      <c r="K55" s="295">
        <v>391969.0694710603</v>
      </c>
      <c r="L55" s="295">
        <v>391969.0694710603</v>
      </c>
      <c r="M55" s="295">
        <v>391969.0694710603</v>
      </c>
      <c r="N55" s="295">
        <v>12</v>
      </c>
      <c r="O55" s="295">
        <v>5.2227161232970456</v>
      </c>
      <c r="P55" s="295">
        <v>5.2227161232970456</v>
      </c>
      <c r="Q55" s="295">
        <v>5.2227161232970456</v>
      </c>
      <c r="R55" s="295">
        <v>5.2227161232970456</v>
      </c>
      <c r="S55" s="295">
        <v>83.56345797275273</v>
      </c>
      <c r="T55" s="295">
        <v>83.56345797275273</v>
      </c>
      <c r="U55" s="295">
        <v>83.56345797275273</v>
      </c>
      <c r="V55" s="295">
        <v>83.56345797275273</v>
      </c>
      <c r="W55" s="295">
        <v>83.56345797275273</v>
      </c>
      <c r="X55" s="295">
        <v>83.56345797275273</v>
      </c>
      <c r="Y55" s="411">
        <v>0</v>
      </c>
      <c r="Z55" s="411">
        <v>0.33</v>
      </c>
      <c r="AA55" s="411">
        <v>0.67</v>
      </c>
      <c r="AB55" s="411">
        <v>0</v>
      </c>
      <c r="AC55" s="411">
        <v>0</v>
      </c>
      <c r="AD55" s="411">
        <v>0</v>
      </c>
      <c r="AE55" s="411">
        <v>0</v>
      </c>
      <c r="AF55" s="411">
        <v>0</v>
      </c>
      <c r="AG55" s="411">
        <v>0</v>
      </c>
      <c r="AH55" s="411">
        <v>0</v>
      </c>
      <c r="AI55" s="411">
        <v>0</v>
      </c>
      <c r="AJ55" s="411">
        <v>0</v>
      </c>
      <c r="AK55" s="411">
        <v>0</v>
      </c>
      <c r="AL55" s="411">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2642643.6573933167</v>
      </c>
      <c r="E57" s="295">
        <v>2642643.6573933167</v>
      </c>
      <c r="F57" s="295">
        <v>2633086.5052218302</v>
      </c>
      <c r="G57" s="295">
        <v>2633086.5052218302</v>
      </c>
      <c r="H57" s="295">
        <v>2633086.5052218302</v>
      </c>
      <c r="I57" s="295">
        <v>2633086.5052218302</v>
      </c>
      <c r="J57" s="295">
        <v>2513914.0874414169</v>
      </c>
      <c r="K57" s="295">
        <v>2513914.0874414169</v>
      </c>
      <c r="L57" s="295">
        <v>2504760.178066602</v>
      </c>
      <c r="M57" s="295">
        <v>2114456.3778052181</v>
      </c>
      <c r="N57" s="295">
        <v>12</v>
      </c>
      <c r="O57" s="295">
        <v>238.12473638690179</v>
      </c>
      <c r="P57" s="295">
        <v>238.12473638690179</v>
      </c>
      <c r="Q57" s="295">
        <v>235.10034279794382</v>
      </c>
      <c r="R57" s="295">
        <v>235.10034279794382</v>
      </c>
      <c r="S57" s="295">
        <v>235.10034279794382</v>
      </c>
      <c r="T57" s="295">
        <v>235.10034279794382</v>
      </c>
      <c r="U57" s="295">
        <v>216.96074575601463</v>
      </c>
      <c r="V57" s="295">
        <v>216.96074575601463</v>
      </c>
      <c r="W57" s="295">
        <v>215.61017764377539</v>
      </c>
      <c r="X57" s="295">
        <v>156.48407154083142</v>
      </c>
      <c r="Y57" s="533"/>
      <c r="Z57" s="533">
        <v>0.49</v>
      </c>
      <c r="AA57" s="533">
        <v>0.47</v>
      </c>
      <c r="AB57" s="410"/>
      <c r="AC57" s="533">
        <v>0.02</v>
      </c>
      <c r="AD57" s="410">
        <v>0.02</v>
      </c>
      <c r="AE57" s="410"/>
      <c r="AF57" s="415"/>
      <c r="AG57" s="415"/>
      <c r="AH57" s="415"/>
      <c r="AI57" s="415"/>
      <c r="AJ57" s="415"/>
      <c r="AK57" s="415"/>
      <c r="AL57" s="415"/>
      <c r="AM57" s="296">
        <v>1</v>
      </c>
    </row>
    <row r="58" spans="1:39" ht="15" outlineLevel="1">
      <c r="B58" s="294" t="s">
        <v>267</v>
      </c>
      <c r="C58" s="291" t="s">
        <v>163</v>
      </c>
      <c r="D58" s="295">
        <v>537097.60188615392</v>
      </c>
      <c r="E58" s="295">
        <v>537097.60188615392</v>
      </c>
      <c r="F58" s="295">
        <v>544552.18057991366</v>
      </c>
      <c r="G58" s="295">
        <v>544552.18057991366</v>
      </c>
      <c r="H58" s="295">
        <v>544552.18057991366</v>
      </c>
      <c r="I58" s="295">
        <v>544552.18057991366</v>
      </c>
      <c r="J58" s="295">
        <v>648471.28074908326</v>
      </c>
      <c r="K58" s="295">
        <v>648471.28074908326</v>
      </c>
      <c r="L58" s="295">
        <v>652282.42594303074</v>
      </c>
      <c r="M58" s="295">
        <v>500671.43959377892</v>
      </c>
      <c r="N58" s="295">
        <v>12</v>
      </c>
      <c r="O58" s="295">
        <v>56.360331494662589</v>
      </c>
      <c r="P58" s="295">
        <v>56.360331494662589</v>
      </c>
      <c r="Q58" s="295">
        <v>58.7193584940498</v>
      </c>
      <c r="R58" s="295">
        <v>58.7193584940498</v>
      </c>
      <c r="S58" s="295">
        <v>58.7193584940498</v>
      </c>
      <c r="T58" s="295">
        <v>58.7193584940498</v>
      </c>
      <c r="U58" s="295">
        <v>73.853385719232818</v>
      </c>
      <c r="V58" s="295">
        <v>73.853385719232818</v>
      </c>
      <c r="W58" s="295">
        <v>73.853385719232818</v>
      </c>
      <c r="X58" s="295">
        <v>47.99972528966692</v>
      </c>
      <c r="Y58" s="411">
        <v>0</v>
      </c>
      <c r="Z58" s="411">
        <v>0.49</v>
      </c>
      <c r="AA58" s="411">
        <v>0.47</v>
      </c>
      <c r="AB58" s="411">
        <v>0</v>
      </c>
      <c r="AC58" s="411">
        <v>0.02</v>
      </c>
      <c r="AD58" s="411">
        <v>0.02</v>
      </c>
      <c r="AE58" s="411">
        <v>0</v>
      </c>
      <c r="AF58" s="411">
        <v>0</v>
      </c>
      <c r="AG58" s="411">
        <v>0</v>
      </c>
      <c r="AH58" s="411">
        <v>0</v>
      </c>
      <c r="AI58" s="411">
        <v>0</v>
      </c>
      <c r="AJ58" s="411">
        <v>0</v>
      </c>
      <c r="AK58" s="411">
        <v>0</v>
      </c>
      <c r="AL58" s="411">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144108.18518393696</v>
      </c>
      <c r="E60" s="295">
        <v>117529.86441352483</v>
      </c>
      <c r="F60" s="295">
        <v>112462.98048377711</v>
      </c>
      <c r="G60" s="295">
        <v>109766.6731055428</v>
      </c>
      <c r="H60" s="295">
        <v>109766.6731055428</v>
      </c>
      <c r="I60" s="295">
        <v>109766.6731055428</v>
      </c>
      <c r="J60" s="295">
        <v>109766.6731055428</v>
      </c>
      <c r="K60" s="295">
        <v>109766.6731055428</v>
      </c>
      <c r="L60" s="295">
        <v>109766.6731055428</v>
      </c>
      <c r="M60" s="295">
        <v>109766.6731055428</v>
      </c>
      <c r="N60" s="295">
        <v>12</v>
      </c>
      <c r="O60" s="295">
        <v>32.157849935263677</v>
      </c>
      <c r="P60" s="295">
        <v>26.159948596767936</v>
      </c>
      <c r="Q60" s="295">
        <v>24.763458653920615</v>
      </c>
      <c r="R60" s="295">
        <v>24.122055850498597</v>
      </c>
      <c r="S60" s="295">
        <v>24.122055850498597</v>
      </c>
      <c r="T60" s="295">
        <v>24.122055850498597</v>
      </c>
      <c r="U60" s="295">
        <v>24.122055850498597</v>
      </c>
      <c r="V60" s="295">
        <v>24.122055850498597</v>
      </c>
      <c r="W60" s="295">
        <v>24.122055850498597</v>
      </c>
      <c r="X60" s="295">
        <v>24.122055850498597</v>
      </c>
      <c r="Y60" s="415"/>
      <c r="Z60" s="533">
        <v>1</v>
      </c>
      <c r="AA60" s="410"/>
      <c r="AB60" s="410"/>
      <c r="AC60" s="410"/>
      <c r="AD60" s="410"/>
      <c r="AE60" s="410"/>
      <c r="AF60" s="415"/>
      <c r="AG60" s="415"/>
      <c r="AH60" s="415"/>
      <c r="AI60" s="415"/>
      <c r="AJ60" s="415"/>
      <c r="AK60" s="415"/>
      <c r="AL60" s="415"/>
      <c r="AM60" s="296">
        <v>1</v>
      </c>
    </row>
    <row r="61" spans="1:39" ht="15" outlineLevel="1">
      <c r="B61" s="294" t="s">
        <v>267</v>
      </c>
      <c r="C61" s="291" t="s">
        <v>163</v>
      </c>
      <c r="D61" s="295">
        <v>-30983.209249427404</v>
      </c>
      <c r="E61" s="295">
        <v>-7859.1494342711476</v>
      </c>
      <c r="F61" s="295">
        <v>-3785.3083962228011</v>
      </c>
      <c r="G61" s="295">
        <v>1854.0135689445883</v>
      </c>
      <c r="H61" s="295">
        <v>1854.0135689445883</v>
      </c>
      <c r="I61" s="295">
        <v>1854.0135689445883</v>
      </c>
      <c r="J61" s="295">
        <v>1854.0135689445883</v>
      </c>
      <c r="K61" s="295">
        <v>1854.0135689445883</v>
      </c>
      <c r="L61" s="295">
        <v>1854.0135689445883</v>
      </c>
      <c r="M61" s="295">
        <v>1854.0135689445883</v>
      </c>
      <c r="N61" s="295">
        <v>12</v>
      </c>
      <c r="O61" s="295">
        <v>-7.2005603725830971</v>
      </c>
      <c r="P61" s="295">
        <v>-1.9009983495761702</v>
      </c>
      <c r="Q61" s="295">
        <v>-0.80483668219703941</v>
      </c>
      <c r="R61" s="295">
        <v>0.48323886089289009</v>
      </c>
      <c r="S61" s="295">
        <v>0.48323886089289009</v>
      </c>
      <c r="T61" s="295">
        <v>0.48323886089289009</v>
      </c>
      <c r="U61" s="295">
        <v>0.48323886089289009</v>
      </c>
      <c r="V61" s="295">
        <v>0.48323886089289009</v>
      </c>
      <c r="W61" s="295">
        <v>0.48323886089289009</v>
      </c>
      <c r="X61" s="295">
        <v>0.48323886089289009</v>
      </c>
      <c r="Y61" s="411">
        <v>0</v>
      </c>
      <c r="Z61" s="411">
        <v>1</v>
      </c>
      <c r="AA61" s="411">
        <v>0</v>
      </c>
      <c r="AB61" s="411">
        <v>0</v>
      </c>
      <c r="AC61" s="411">
        <v>0</v>
      </c>
      <c r="AD61" s="411">
        <v>0</v>
      </c>
      <c r="AE61" s="411">
        <v>0</v>
      </c>
      <c r="AF61" s="411">
        <v>0</v>
      </c>
      <c r="AG61" s="411">
        <v>0</v>
      </c>
      <c r="AH61" s="411">
        <v>0</v>
      </c>
      <c r="AI61" s="411">
        <v>0</v>
      </c>
      <c r="AJ61" s="411">
        <v>0</v>
      </c>
      <c r="AK61" s="411">
        <v>0</v>
      </c>
      <c r="AL61" s="411">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v>0</v>
      </c>
    </row>
    <row r="64" spans="1:39" ht="15" outlineLevel="1">
      <c r="B64" s="294" t="s">
        <v>267</v>
      </c>
      <c r="C64" s="291" t="s">
        <v>163</v>
      </c>
      <c r="D64" s="295"/>
      <c r="E64" s="295"/>
      <c r="F64" s="295"/>
      <c r="G64" s="295"/>
      <c r="H64" s="295"/>
      <c r="I64" s="295"/>
      <c r="J64" s="295"/>
      <c r="K64" s="295"/>
      <c r="L64" s="295"/>
      <c r="M64" s="295"/>
      <c r="N64" s="295">
        <v>12</v>
      </c>
      <c r="O64" s="295"/>
      <c r="P64" s="295"/>
      <c r="Q64" s="295"/>
      <c r="R64" s="295"/>
      <c r="S64" s="295"/>
      <c r="T64" s="295"/>
      <c r="U64" s="295"/>
      <c r="V64" s="295"/>
      <c r="W64" s="295"/>
      <c r="X64" s="295"/>
      <c r="Y64" s="411">
        <v>0</v>
      </c>
      <c r="Z64" s="411">
        <v>0</v>
      </c>
      <c r="AA64" s="411">
        <v>0</v>
      </c>
      <c r="AB64" s="411">
        <v>0</v>
      </c>
      <c r="AC64" s="411">
        <v>0</v>
      </c>
      <c r="AD64" s="411">
        <v>0</v>
      </c>
      <c r="AE64" s="411">
        <v>0</v>
      </c>
      <c r="AF64" s="411">
        <v>0</v>
      </c>
      <c r="AG64" s="411">
        <v>0</v>
      </c>
      <c r="AH64" s="411">
        <v>0</v>
      </c>
      <c r="AI64" s="411">
        <v>0</v>
      </c>
      <c r="AJ64" s="411">
        <v>0</v>
      </c>
      <c r="AK64" s="411">
        <v>0</v>
      </c>
      <c r="AL64" s="411">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v>0</v>
      </c>
    </row>
    <row r="67" spans="1:39" ht="15" outlineLevel="1">
      <c r="B67" s="294" t="s">
        <v>267</v>
      </c>
      <c r="C67" s="291" t="s">
        <v>163</v>
      </c>
      <c r="D67" s="295"/>
      <c r="E67" s="295"/>
      <c r="F67" s="295"/>
      <c r="G67" s="295"/>
      <c r="H67" s="295"/>
      <c r="I67" s="295"/>
      <c r="J67" s="295"/>
      <c r="K67" s="295"/>
      <c r="L67" s="295"/>
      <c r="M67" s="295"/>
      <c r="N67" s="295">
        <v>3</v>
      </c>
      <c r="O67" s="295"/>
      <c r="P67" s="295"/>
      <c r="Q67" s="295"/>
      <c r="R67" s="295"/>
      <c r="S67" s="295"/>
      <c r="T67" s="295"/>
      <c r="U67" s="295"/>
      <c r="V67" s="295"/>
      <c r="W67" s="295"/>
      <c r="X67" s="295"/>
      <c r="Y67" s="411">
        <v>0</v>
      </c>
      <c r="Z67" s="411">
        <v>0</v>
      </c>
      <c r="AA67" s="411">
        <v>0</v>
      </c>
      <c r="AB67" s="411">
        <v>0</v>
      </c>
      <c r="AC67" s="411">
        <v>0</v>
      </c>
      <c r="AD67" s="411">
        <v>0</v>
      </c>
      <c r="AE67" s="411">
        <v>0</v>
      </c>
      <c r="AF67" s="411">
        <v>0</v>
      </c>
      <c r="AG67" s="411">
        <v>0</v>
      </c>
      <c r="AH67" s="411">
        <v>0</v>
      </c>
      <c r="AI67" s="411">
        <v>0</v>
      </c>
      <c r="AJ67" s="411">
        <v>0</v>
      </c>
      <c r="AK67" s="411">
        <v>0</v>
      </c>
      <c r="AL67" s="411">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4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v>0</v>
      </c>
    </row>
    <row r="71" spans="1:39" ht="15" outlineLevel="1">
      <c r="B71" s="294" t="s">
        <v>267</v>
      </c>
      <c r="C71" s="291" t="s">
        <v>163</v>
      </c>
      <c r="D71" s="295"/>
      <c r="E71" s="295"/>
      <c r="F71" s="295"/>
      <c r="G71" s="295"/>
      <c r="H71" s="295"/>
      <c r="I71" s="295"/>
      <c r="J71" s="295"/>
      <c r="K71" s="295"/>
      <c r="L71" s="295"/>
      <c r="M71" s="295"/>
      <c r="N71" s="295">
        <v>12</v>
      </c>
      <c r="O71" s="295"/>
      <c r="P71" s="295"/>
      <c r="Q71" s="295"/>
      <c r="R71" s="295"/>
      <c r="S71" s="295"/>
      <c r="T71" s="295"/>
      <c r="U71" s="295"/>
      <c r="V71" s="295"/>
      <c r="W71" s="295"/>
      <c r="X71" s="295"/>
      <c r="Y71" s="411">
        <v>0</v>
      </c>
      <c r="Z71" s="411">
        <v>0</v>
      </c>
      <c r="AA71" s="411">
        <v>0</v>
      </c>
      <c r="AB71" s="411">
        <v>0</v>
      </c>
      <c r="AC71" s="411">
        <v>0</v>
      </c>
      <c r="AD71" s="411">
        <v>0</v>
      </c>
      <c r="AE71" s="411">
        <v>0</v>
      </c>
      <c r="AF71" s="411">
        <v>0</v>
      </c>
      <c r="AG71" s="411">
        <v>0</v>
      </c>
      <c r="AH71" s="411">
        <v>0</v>
      </c>
      <c r="AI71" s="411">
        <v>0</v>
      </c>
      <c r="AJ71" s="411">
        <v>0</v>
      </c>
      <c r="AK71" s="411">
        <v>0</v>
      </c>
      <c r="AL71" s="411">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v>0</v>
      </c>
    </row>
    <row r="74" spans="1:39" ht="15" outlineLevel="1">
      <c r="B74" s="520" t="s">
        <v>267</v>
      </c>
      <c r="C74" s="291" t="s">
        <v>163</v>
      </c>
      <c r="D74" s="295"/>
      <c r="E74" s="295"/>
      <c r="F74" s="295"/>
      <c r="G74" s="295"/>
      <c r="H74" s="295"/>
      <c r="I74" s="295"/>
      <c r="J74" s="295"/>
      <c r="K74" s="295"/>
      <c r="L74" s="295"/>
      <c r="M74" s="295"/>
      <c r="N74" s="295">
        <v>12</v>
      </c>
      <c r="O74" s="295"/>
      <c r="P74" s="295"/>
      <c r="Q74" s="295"/>
      <c r="R74" s="295"/>
      <c r="S74" s="295"/>
      <c r="T74" s="295"/>
      <c r="U74" s="295"/>
      <c r="V74" s="295"/>
      <c r="W74" s="295"/>
      <c r="X74" s="295"/>
      <c r="Y74" s="411">
        <v>0</v>
      </c>
      <c r="Z74" s="411">
        <v>0</v>
      </c>
      <c r="AA74" s="411">
        <v>0</v>
      </c>
      <c r="AB74" s="411">
        <v>0</v>
      </c>
      <c r="AC74" s="411">
        <v>0</v>
      </c>
      <c r="AD74" s="411">
        <v>0</v>
      </c>
      <c r="AE74" s="411">
        <v>0</v>
      </c>
      <c r="AF74" s="411">
        <v>0</v>
      </c>
      <c r="AG74" s="411">
        <v>0</v>
      </c>
      <c r="AH74" s="411">
        <v>0</v>
      </c>
      <c r="AI74" s="411">
        <v>0</v>
      </c>
      <c r="AJ74" s="411">
        <v>0</v>
      </c>
      <c r="AK74" s="411">
        <v>0</v>
      </c>
      <c r="AL74" s="411">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0</v>
      </c>
      <c r="E76" s="295">
        <v>0</v>
      </c>
      <c r="F76" s="295">
        <v>0</v>
      </c>
      <c r="G76" s="295">
        <v>0</v>
      </c>
      <c r="H76" s="295">
        <v>0</v>
      </c>
      <c r="I76" s="295">
        <v>0</v>
      </c>
      <c r="J76" s="295">
        <v>0</v>
      </c>
      <c r="K76" s="295">
        <v>0</v>
      </c>
      <c r="L76" s="295">
        <v>0</v>
      </c>
      <c r="M76" s="295">
        <v>0</v>
      </c>
      <c r="N76" s="295">
        <v>12</v>
      </c>
      <c r="O76" s="295">
        <v>0</v>
      </c>
      <c r="P76" s="295">
        <v>0</v>
      </c>
      <c r="Q76" s="295">
        <v>0</v>
      </c>
      <c r="R76" s="295">
        <v>0</v>
      </c>
      <c r="S76" s="295">
        <v>0</v>
      </c>
      <c r="T76" s="295">
        <v>0</v>
      </c>
      <c r="U76" s="295">
        <v>0</v>
      </c>
      <c r="V76" s="295">
        <v>0</v>
      </c>
      <c r="W76" s="295">
        <v>0</v>
      </c>
      <c r="X76" s="295">
        <v>0</v>
      </c>
      <c r="Y76" s="410"/>
      <c r="Z76" s="410"/>
      <c r="AA76" s="410">
        <v>1</v>
      </c>
      <c r="AB76" s="410"/>
      <c r="AC76" s="410"/>
      <c r="AD76" s="410"/>
      <c r="AE76" s="410"/>
      <c r="AF76" s="415"/>
      <c r="AG76" s="415"/>
      <c r="AH76" s="415"/>
      <c r="AI76" s="415"/>
      <c r="AJ76" s="415"/>
      <c r="AK76" s="415"/>
      <c r="AL76" s="415"/>
      <c r="AM76" s="296">
        <v>1</v>
      </c>
    </row>
    <row r="77" spans="1:39" ht="15" outlineLevel="1">
      <c r="B77" s="520" t="s">
        <v>267</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v>0</v>
      </c>
      <c r="Z77" s="411">
        <v>0</v>
      </c>
      <c r="AA77" s="411">
        <v>1</v>
      </c>
      <c r="AB77" s="411">
        <v>0</v>
      </c>
      <c r="AC77" s="411">
        <v>0</v>
      </c>
      <c r="AD77" s="411">
        <v>0</v>
      </c>
      <c r="AE77" s="411">
        <v>0</v>
      </c>
      <c r="AF77" s="411">
        <v>0</v>
      </c>
      <c r="AG77" s="411">
        <v>0</v>
      </c>
      <c r="AH77" s="411">
        <v>0</v>
      </c>
      <c r="AI77" s="411">
        <v>0</v>
      </c>
      <c r="AJ77" s="411">
        <v>0</v>
      </c>
      <c r="AK77" s="411">
        <v>0</v>
      </c>
      <c r="AL77" s="411">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4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295">
        <v>84933.993465423584</v>
      </c>
      <c r="E80" s="295">
        <v>61552.004341125488</v>
      </c>
      <c r="F80" s="295">
        <v>58109.382982254028</v>
      </c>
      <c r="G80" s="295">
        <v>54666.759592056274</v>
      </c>
      <c r="H80" s="295">
        <v>54666.759592056274</v>
      </c>
      <c r="I80" s="295">
        <v>54666.759592056274</v>
      </c>
      <c r="J80" s="295">
        <v>48365.684412002563</v>
      </c>
      <c r="K80" s="295">
        <v>48365.684412002563</v>
      </c>
      <c r="L80" s="295">
        <v>14012.887134552002</v>
      </c>
      <c r="M80" s="295">
        <v>13904.825595855713</v>
      </c>
      <c r="N80" s="295">
        <v>12</v>
      </c>
      <c r="O80" s="295">
        <v>6.1002579281339422</v>
      </c>
      <c r="P80" s="295">
        <v>4.8856501178815961</v>
      </c>
      <c r="Q80" s="295">
        <v>4.7068186567630619</v>
      </c>
      <c r="R80" s="295">
        <v>4.5279871401144192</v>
      </c>
      <c r="S80" s="295">
        <v>4.5279871401144192</v>
      </c>
      <c r="T80" s="295">
        <v>4.5279871401144192</v>
      </c>
      <c r="U80" s="295">
        <v>4.200669605168514</v>
      </c>
      <c r="V80" s="295">
        <v>4.200669605168514</v>
      </c>
      <c r="W80" s="295">
        <v>2.4161688550375402</v>
      </c>
      <c r="X80" s="295">
        <v>2.3004636629484594</v>
      </c>
      <c r="Y80" s="533">
        <v>1</v>
      </c>
      <c r="Z80" s="410"/>
      <c r="AA80" s="410"/>
      <c r="AB80" s="410"/>
      <c r="AC80" s="410"/>
      <c r="AD80" s="410"/>
      <c r="AE80" s="410"/>
      <c r="AF80" s="410"/>
      <c r="AG80" s="410"/>
      <c r="AH80" s="410"/>
      <c r="AI80" s="410"/>
      <c r="AJ80" s="410"/>
      <c r="AK80" s="410"/>
      <c r="AL80" s="410"/>
      <c r="AM80" s="296">
        <v>1</v>
      </c>
    </row>
    <row r="81" spans="1:40" ht="15" outlineLevel="1">
      <c r="B81" s="294" t="s">
        <v>267</v>
      </c>
      <c r="C81" s="291" t="s">
        <v>163</v>
      </c>
      <c r="D81" s="295"/>
      <c r="E81" s="295"/>
      <c r="F81" s="295"/>
      <c r="G81" s="295"/>
      <c r="H81" s="295"/>
      <c r="I81" s="295"/>
      <c r="J81" s="295"/>
      <c r="K81" s="295"/>
      <c r="L81" s="295"/>
      <c r="M81" s="295"/>
      <c r="N81" s="295">
        <v>12</v>
      </c>
      <c r="O81" s="295"/>
      <c r="P81" s="295"/>
      <c r="Q81" s="295"/>
      <c r="R81" s="295"/>
      <c r="S81" s="295"/>
      <c r="T81" s="295"/>
      <c r="U81" s="295"/>
      <c r="V81" s="295"/>
      <c r="W81" s="295"/>
      <c r="X81" s="295"/>
      <c r="Y81" s="411">
        <v>1</v>
      </c>
      <c r="Z81" s="411">
        <v>0</v>
      </c>
      <c r="AA81" s="411">
        <v>0</v>
      </c>
      <c r="AB81" s="411">
        <v>0</v>
      </c>
      <c r="AC81" s="411">
        <v>0</v>
      </c>
      <c r="AD81" s="411">
        <v>0</v>
      </c>
      <c r="AE81" s="411">
        <v>0</v>
      </c>
      <c r="AF81" s="411">
        <v>0</v>
      </c>
      <c r="AG81" s="411">
        <v>0</v>
      </c>
      <c r="AH81" s="411">
        <v>0</v>
      </c>
      <c r="AI81" s="411">
        <v>0</v>
      </c>
      <c r="AJ81" s="411">
        <v>0</v>
      </c>
      <c r="AK81" s="411">
        <v>0</v>
      </c>
      <c r="AL81" s="411">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4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v>0</v>
      </c>
    </row>
    <row r="85" spans="1:40" ht="15" outlineLevel="1">
      <c r="B85" s="294" t="s">
        <v>267</v>
      </c>
      <c r="C85" s="291" t="s">
        <v>163</v>
      </c>
      <c r="D85" s="295"/>
      <c r="E85" s="295"/>
      <c r="F85" s="295"/>
      <c r="G85" s="295"/>
      <c r="H85" s="295"/>
      <c r="I85" s="295"/>
      <c r="J85" s="295"/>
      <c r="K85" s="295"/>
      <c r="L85" s="295"/>
      <c r="M85" s="295"/>
      <c r="N85" s="295">
        <v>0</v>
      </c>
      <c r="O85" s="295"/>
      <c r="P85" s="295"/>
      <c r="Q85" s="295"/>
      <c r="R85" s="295"/>
      <c r="S85" s="295"/>
      <c r="T85" s="295"/>
      <c r="U85" s="295"/>
      <c r="V85" s="295"/>
      <c r="W85" s="295"/>
      <c r="X85" s="295"/>
      <c r="Y85" s="411">
        <v>0</v>
      </c>
      <c r="Z85" s="411">
        <v>0</v>
      </c>
      <c r="AA85" s="411">
        <v>0</v>
      </c>
      <c r="AB85" s="411">
        <v>0</v>
      </c>
      <c r="AC85" s="411">
        <v>0</v>
      </c>
      <c r="AD85" s="411">
        <v>0</v>
      </c>
      <c r="AE85" s="411">
        <v>0</v>
      </c>
      <c r="AF85" s="411">
        <v>0</v>
      </c>
      <c r="AG85" s="411">
        <v>0</v>
      </c>
      <c r="AH85" s="411">
        <v>0</v>
      </c>
      <c r="AI85" s="411">
        <v>0</v>
      </c>
      <c r="AJ85" s="411">
        <v>0</v>
      </c>
      <c r="AK85" s="411">
        <v>0</v>
      </c>
      <c r="AL85" s="411">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v>0</v>
      </c>
    </row>
    <row r="88" spans="1:40" s="283" customFormat="1" ht="15" outlineLevel="1">
      <c r="A88" s="522"/>
      <c r="B88" s="324" t="s">
        <v>267</v>
      </c>
      <c r="C88" s="291" t="s">
        <v>163</v>
      </c>
      <c r="D88" s="295"/>
      <c r="E88" s="295"/>
      <c r="F88" s="295"/>
      <c r="G88" s="295"/>
      <c r="H88" s="295"/>
      <c r="I88" s="295"/>
      <c r="J88" s="295"/>
      <c r="K88" s="295"/>
      <c r="L88" s="295"/>
      <c r="M88" s="295"/>
      <c r="N88" s="295">
        <v>0</v>
      </c>
      <c r="O88" s="295"/>
      <c r="P88" s="295"/>
      <c r="Q88" s="295"/>
      <c r="R88" s="295"/>
      <c r="S88" s="295"/>
      <c r="T88" s="295"/>
      <c r="U88" s="295"/>
      <c r="V88" s="295"/>
      <c r="W88" s="295"/>
      <c r="X88" s="295"/>
      <c r="Y88" s="411">
        <v>0</v>
      </c>
      <c r="Z88" s="411">
        <v>0</v>
      </c>
      <c r="AA88" s="411">
        <v>0</v>
      </c>
      <c r="AB88" s="411">
        <v>0</v>
      </c>
      <c r="AC88" s="411">
        <v>0</v>
      </c>
      <c r="AD88" s="411">
        <v>0</v>
      </c>
      <c r="AE88" s="411">
        <v>0</v>
      </c>
      <c r="AF88" s="411">
        <v>0</v>
      </c>
      <c r="AG88" s="411">
        <v>0</v>
      </c>
      <c r="AH88" s="411">
        <v>0</v>
      </c>
      <c r="AI88" s="411">
        <v>0</v>
      </c>
      <c r="AJ88" s="411">
        <v>0</v>
      </c>
      <c r="AK88" s="411">
        <v>0</v>
      </c>
      <c r="AL88" s="411">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4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v>0</v>
      </c>
    </row>
    <row r="92" spans="1:40" ht="15" outlineLevel="1">
      <c r="B92" s="294" t="s">
        <v>267</v>
      </c>
      <c r="C92" s="291" t="s">
        <v>163</v>
      </c>
      <c r="D92" s="295"/>
      <c r="E92" s="295"/>
      <c r="F92" s="295"/>
      <c r="G92" s="295"/>
      <c r="H92" s="295"/>
      <c r="I92" s="295"/>
      <c r="J92" s="295"/>
      <c r="K92" s="295"/>
      <c r="L92" s="295"/>
      <c r="M92" s="295"/>
      <c r="N92" s="295">
        <v>12</v>
      </c>
      <c r="O92" s="295"/>
      <c r="P92" s="295"/>
      <c r="Q92" s="295"/>
      <c r="R92" s="295"/>
      <c r="S92" s="295"/>
      <c r="T92" s="295"/>
      <c r="U92" s="295"/>
      <c r="V92" s="295"/>
      <c r="W92" s="295"/>
      <c r="X92" s="295"/>
      <c r="Y92" s="411">
        <v>0</v>
      </c>
      <c r="Z92" s="411">
        <v>0</v>
      </c>
      <c r="AA92" s="411">
        <v>0</v>
      </c>
      <c r="AB92" s="411">
        <v>0</v>
      </c>
      <c r="AC92" s="411">
        <v>0</v>
      </c>
      <c r="AD92" s="411">
        <v>0</v>
      </c>
      <c r="AE92" s="411">
        <v>0</v>
      </c>
      <c r="AF92" s="411">
        <v>0</v>
      </c>
      <c r="AG92" s="411">
        <v>0</v>
      </c>
      <c r="AH92" s="411">
        <v>0</v>
      </c>
      <c r="AI92" s="411">
        <v>0</v>
      </c>
      <c r="AJ92" s="411">
        <v>0</v>
      </c>
      <c r="AK92" s="411">
        <v>0</v>
      </c>
      <c r="AL92" s="411">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v>0</v>
      </c>
    </row>
    <row r="95" spans="1:40" ht="15" outlineLevel="1">
      <c r="B95" s="294" t="s">
        <v>267</v>
      </c>
      <c r="C95" s="291" t="s">
        <v>163</v>
      </c>
      <c r="D95" s="295"/>
      <c r="E95" s="295"/>
      <c r="F95" s="295"/>
      <c r="G95" s="295"/>
      <c r="H95" s="295"/>
      <c r="I95" s="295"/>
      <c r="J95" s="295"/>
      <c r="K95" s="295"/>
      <c r="L95" s="295"/>
      <c r="M95" s="295"/>
      <c r="N95" s="295">
        <v>12</v>
      </c>
      <c r="O95" s="295"/>
      <c r="P95" s="295"/>
      <c r="Q95" s="295"/>
      <c r="R95" s="295"/>
      <c r="S95" s="295"/>
      <c r="T95" s="295"/>
      <c r="U95" s="295"/>
      <c r="V95" s="295"/>
      <c r="W95" s="295"/>
      <c r="X95" s="295"/>
      <c r="Y95" s="411">
        <v>0</v>
      </c>
      <c r="Z95" s="411">
        <v>0</v>
      </c>
      <c r="AA95" s="411">
        <v>0</v>
      </c>
      <c r="AB95" s="411">
        <v>0</v>
      </c>
      <c r="AC95" s="411">
        <v>0</v>
      </c>
      <c r="AD95" s="411">
        <v>0</v>
      </c>
      <c r="AE95" s="411">
        <v>0</v>
      </c>
      <c r="AF95" s="411">
        <v>0</v>
      </c>
      <c r="AG95" s="411">
        <v>0</v>
      </c>
      <c r="AH95" s="411">
        <v>0</v>
      </c>
      <c r="AI95" s="411">
        <v>0</v>
      </c>
      <c r="AJ95" s="411">
        <v>0</v>
      </c>
      <c r="AK95" s="411">
        <v>0</v>
      </c>
      <c r="AL95" s="411">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v>0</v>
      </c>
    </row>
    <row r="98" spans="1:39" ht="15" outlineLevel="1">
      <c r="B98" s="294" t="s">
        <v>267</v>
      </c>
      <c r="C98" s="291" t="s">
        <v>163</v>
      </c>
      <c r="D98" s="295"/>
      <c r="E98" s="295"/>
      <c r="F98" s="295"/>
      <c r="G98" s="295"/>
      <c r="H98" s="295"/>
      <c r="I98" s="295"/>
      <c r="J98" s="295"/>
      <c r="K98" s="295"/>
      <c r="L98" s="295"/>
      <c r="M98" s="295"/>
      <c r="N98" s="295">
        <v>12</v>
      </c>
      <c r="O98" s="295"/>
      <c r="P98" s="295"/>
      <c r="Q98" s="295"/>
      <c r="R98" s="295"/>
      <c r="S98" s="295"/>
      <c r="T98" s="295"/>
      <c r="U98" s="295"/>
      <c r="V98" s="295"/>
      <c r="W98" s="295"/>
      <c r="X98" s="295"/>
      <c r="Y98" s="411">
        <v>0</v>
      </c>
      <c r="Z98" s="411">
        <v>0</v>
      </c>
      <c r="AA98" s="411">
        <v>0</v>
      </c>
      <c r="AB98" s="411">
        <v>0</v>
      </c>
      <c r="AC98" s="411">
        <v>0</v>
      </c>
      <c r="AD98" s="411">
        <v>0</v>
      </c>
      <c r="AE98" s="411">
        <v>0</v>
      </c>
      <c r="AF98" s="411">
        <v>0</v>
      </c>
      <c r="AG98" s="411">
        <v>0</v>
      </c>
      <c r="AH98" s="411">
        <v>0</v>
      </c>
      <c r="AI98" s="411">
        <v>0</v>
      </c>
      <c r="AJ98" s="411">
        <v>0</v>
      </c>
      <c r="AK98" s="411">
        <v>0</v>
      </c>
      <c r="AL98" s="411">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v>0</v>
      </c>
    </row>
    <row r="101" spans="1:39" ht="15" outlineLevel="1">
      <c r="B101" s="294" t="s">
        <v>267</v>
      </c>
      <c r="C101" s="291" t="s">
        <v>163</v>
      </c>
      <c r="D101" s="295"/>
      <c r="E101" s="295"/>
      <c r="F101" s="295"/>
      <c r="G101" s="295"/>
      <c r="H101" s="295"/>
      <c r="I101" s="295"/>
      <c r="J101" s="295"/>
      <c r="K101" s="295"/>
      <c r="L101" s="295"/>
      <c r="M101" s="295"/>
      <c r="N101" s="295">
        <v>12</v>
      </c>
      <c r="O101" s="295"/>
      <c r="P101" s="295"/>
      <c r="Q101" s="295"/>
      <c r="R101" s="295"/>
      <c r="S101" s="295"/>
      <c r="T101" s="295"/>
      <c r="U101" s="295"/>
      <c r="V101" s="295"/>
      <c r="W101" s="295"/>
      <c r="X101" s="295"/>
      <c r="Y101" s="411">
        <v>0</v>
      </c>
      <c r="Z101" s="411">
        <v>0</v>
      </c>
      <c r="AA101" s="411">
        <v>0</v>
      </c>
      <c r="AB101" s="411">
        <v>0</v>
      </c>
      <c r="AC101" s="411">
        <v>0</v>
      </c>
      <c r="AD101" s="411">
        <v>0</v>
      </c>
      <c r="AE101" s="411">
        <v>0</v>
      </c>
      <c r="AF101" s="411">
        <v>0</v>
      </c>
      <c r="AG101" s="411">
        <v>0</v>
      </c>
      <c r="AH101" s="411">
        <v>0</v>
      </c>
      <c r="AI101" s="411">
        <v>0</v>
      </c>
      <c r="AJ101" s="411">
        <v>0</v>
      </c>
      <c r="AK101" s="411">
        <v>0</v>
      </c>
      <c r="AL101" s="411">
        <v>0</v>
      </c>
      <c r="AM101" s="306"/>
    </row>
    <row r="102" spans="1:39" ht="15.4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4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4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v>0</v>
      </c>
    </row>
    <row r="106" spans="1:39" ht="1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v>0</v>
      </c>
      <c r="Z106" s="411">
        <v>0</v>
      </c>
      <c r="AA106" s="411">
        <v>0</v>
      </c>
      <c r="AB106" s="411">
        <v>0</v>
      </c>
      <c r="AC106" s="411">
        <v>0</v>
      </c>
      <c r="AD106" s="411">
        <v>0</v>
      </c>
      <c r="AE106" s="411">
        <v>0</v>
      </c>
      <c r="AF106" s="411">
        <v>0</v>
      </c>
      <c r="AG106" s="411">
        <v>0</v>
      </c>
      <c r="AH106" s="411">
        <v>0</v>
      </c>
      <c r="AI106" s="411">
        <v>0</v>
      </c>
      <c r="AJ106" s="411">
        <v>0</v>
      </c>
      <c r="AK106" s="411">
        <v>0</v>
      </c>
      <c r="AL106" s="411">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v>0</v>
      </c>
    </row>
    <row r="109" spans="1:39" ht="1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v>0</v>
      </c>
      <c r="Z109" s="411">
        <v>0</v>
      </c>
      <c r="AA109" s="411">
        <v>0</v>
      </c>
      <c r="AB109" s="411">
        <v>0</v>
      </c>
      <c r="AC109" s="411">
        <v>0</v>
      </c>
      <c r="AD109" s="411">
        <v>0</v>
      </c>
      <c r="AE109" s="411">
        <v>0</v>
      </c>
      <c r="AF109" s="411">
        <v>0</v>
      </c>
      <c r="AG109" s="411">
        <v>0</v>
      </c>
      <c r="AH109" s="411">
        <v>0</v>
      </c>
      <c r="AI109" s="411">
        <v>0</v>
      </c>
      <c r="AJ109" s="411">
        <v>0</v>
      </c>
      <c r="AK109" s="411">
        <v>0</v>
      </c>
      <c r="AL109" s="411">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15"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v>0</v>
      </c>
    </row>
    <row r="112" spans="1:39" ht="1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v>0</v>
      </c>
      <c r="Z112" s="411">
        <v>0</v>
      </c>
      <c r="AA112" s="411">
        <v>0</v>
      </c>
      <c r="AB112" s="411">
        <v>0</v>
      </c>
      <c r="AC112" s="411">
        <v>0</v>
      </c>
      <c r="AD112" s="411">
        <v>0</v>
      </c>
      <c r="AE112" s="411">
        <v>0</v>
      </c>
      <c r="AF112" s="411">
        <v>0</v>
      </c>
      <c r="AG112" s="411">
        <v>0</v>
      </c>
      <c r="AH112" s="411">
        <v>0</v>
      </c>
      <c r="AI112" s="411">
        <v>0</v>
      </c>
      <c r="AJ112" s="411">
        <v>0</v>
      </c>
      <c r="AK112" s="411">
        <v>0</v>
      </c>
      <c r="AL112" s="411">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v>0</v>
      </c>
    </row>
    <row r="115" spans="1:39" ht="1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v>0</v>
      </c>
      <c r="Z115" s="411">
        <v>0</v>
      </c>
      <c r="AA115" s="411">
        <v>0</v>
      </c>
      <c r="AB115" s="411">
        <v>0</v>
      </c>
      <c r="AC115" s="411">
        <v>0</v>
      </c>
      <c r="AD115" s="411">
        <v>0</v>
      </c>
      <c r="AE115" s="411">
        <v>0</v>
      </c>
      <c r="AF115" s="411">
        <v>0</v>
      </c>
      <c r="AG115" s="411">
        <v>0</v>
      </c>
      <c r="AH115" s="411">
        <v>0</v>
      </c>
      <c r="AI115" s="411">
        <v>0</v>
      </c>
      <c r="AJ115" s="411">
        <v>0</v>
      </c>
      <c r="AK115" s="411">
        <v>0</v>
      </c>
      <c r="AL115" s="411">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4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v>0</v>
      </c>
    </row>
    <row r="119" spans="1:39" ht="15" outlineLevel="1">
      <c r="B119" s="294" t="s">
        <v>267</v>
      </c>
      <c r="C119" s="291" t="s">
        <v>163</v>
      </c>
      <c r="D119" s="295"/>
      <c r="E119" s="295"/>
      <c r="F119" s="295"/>
      <c r="G119" s="295"/>
      <c r="H119" s="295"/>
      <c r="I119" s="295"/>
      <c r="J119" s="295"/>
      <c r="K119" s="295"/>
      <c r="L119" s="295"/>
      <c r="M119" s="295"/>
      <c r="N119" s="295">
        <v>12</v>
      </c>
      <c r="O119" s="295"/>
      <c r="P119" s="295"/>
      <c r="Q119" s="295"/>
      <c r="R119" s="295"/>
      <c r="S119" s="295"/>
      <c r="T119" s="295"/>
      <c r="U119" s="295"/>
      <c r="V119" s="295"/>
      <c r="W119" s="295"/>
      <c r="X119" s="295"/>
      <c r="Y119" s="411">
        <v>0</v>
      </c>
      <c r="Z119" s="411">
        <v>0</v>
      </c>
      <c r="AA119" s="411">
        <v>0</v>
      </c>
      <c r="AB119" s="411">
        <v>0</v>
      </c>
      <c r="AC119" s="411">
        <v>0</v>
      </c>
      <c r="AD119" s="411">
        <v>0</v>
      </c>
      <c r="AE119" s="411">
        <v>0</v>
      </c>
      <c r="AF119" s="411">
        <v>0</v>
      </c>
      <c r="AG119" s="411">
        <v>0</v>
      </c>
      <c r="AH119" s="411">
        <v>0</v>
      </c>
      <c r="AI119" s="411">
        <v>0</v>
      </c>
      <c r="AJ119" s="411">
        <v>0</v>
      </c>
      <c r="AK119" s="411">
        <v>0</v>
      </c>
      <c r="AL119" s="411">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v>0</v>
      </c>
    </row>
    <row r="122" spans="1:39" ht="15" outlineLevel="1">
      <c r="B122" s="294" t="s">
        <v>267</v>
      </c>
      <c r="C122" s="291" t="s">
        <v>163</v>
      </c>
      <c r="D122" s="295"/>
      <c r="E122" s="295"/>
      <c r="F122" s="295"/>
      <c r="G122" s="295"/>
      <c r="H122" s="295"/>
      <c r="I122" s="295"/>
      <c r="J122" s="295"/>
      <c r="K122" s="295"/>
      <c r="L122" s="295"/>
      <c r="M122" s="295"/>
      <c r="N122" s="295">
        <v>12</v>
      </c>
      <c r="O122" s="295"/>
      <c r="P122" s="295"/>
      <c r="Q122" s="295"/>
      <c r="R122" s="295"/>
      <c r="S122" s="295"/>
      <c r="T122" s="295"/>
      <c r="U122" s="295"/>
      <c r="V122" s="295"/>
      <c r="W122" s="295"/>
      <c r="X122" s="295"/>
      <c r="Y122" s="411">
        <v>0</v>
      </c>
      <c r="Z122" s="411">
        <v>0</v>
      </c>
      <c r="AA122" s="411">
        <v>0</v>
      </c>
      <c r="AB122" s="411">
        <v>0</v>
      </c>
      <c r="AC122" s="411">
        <v>0</v>
      </c>
      <c r="AD122" s="411">
        <v>0</v>
      </c>
      <c r="AE122" s="411">
        <v>0</v>
      </c>
      <c r="AF122" s="411">
        <v>0</v>
      </c>
      <c r="AG122" s="411">
        <v>0</v>
      </c>
      <c r="AH122" s="411">
        <v>0</v>
      </c>
      <c r="AI122" s="411">
        <v>0</v>
      </c>
      <c r="AJ122" s="411">
        <v>0</v>
      </c>
      <c r="AK122" s="411">
        <v>0</v>
      </c>
      <c r="AL122" s="411">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v>0</v>
      </c>
    </row>
    <row r="125" spans="1:39" ht="15" outlineLevel="1">
      <c r="B125" s="294" t="s">
        <v>267</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v>0</v>
      </c>
      <c r="AC125" s="411">
        <v>0</v>
      </c>
      <c r="AD125" s="411">
        <v>0</v>
      </c>
      <c r="AE125" s="411">
        <v>0</v>
      </c>
      <c r="AF125" s="411">
        <v>0</v>
      </c>
      <c r="AG125" s="411">
        <v>0</v>
      </c>
      <c r="AH125" s="411">
        <v>0</v>
      </c>
      <c r="AI125" s="411">
        <v>0</v>
      </c>
      <c r="AJ125" s="411">
        <v>0</v>
      </c>
      <c r="AK125" s="411">
        <v>0</v>
      </c>
      <c r="AL125" s="411">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v>0</v>
      </c>
    </row>
    <row r="128" spans="1:39" ht="15" outlineLevel="1">
      <c r="B128" s="294" t="s">
        <v>267</v>
      </c>
      <c r="C128" s="291"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411">
        <v>0</v>
      </c>
      <c r="Z128" s="411">
        <v>0</v>
      </c>
      <c r="AA128" s="411">
        <v>0</v>
      </c>
      <c r="AB128" s="411">
        <v>0</v>
      </c>
      <c r="AC128" s="411">
        <v>0</v>
      </c>
      <c r="AD128" s="411">
        <v>0</v>
      </c>
      <c r="AE128" s="411">
        <v>0</v>
      </c>
      <c r="AF128" s="411">
        <v>0</v>
      </c>
      <c r="AG128" s="411">
        <v>0</v>
      </c>
      <c r="AH128" s="411">
        <v>0</v>
      </c>
      <c r="AI128" s="411">
        <v>0</v>
      </c>
      <c r="AJ128" s="411">
        <v>0</v>
      </c>
      <c r="AK128" s="411">
        <v>0</v>
      </c>
      <c r="AL128" s="411">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v>0</v>
      </c>
    </row>
    <row r="131" spans="1:39" ht="15" outlineLevel="1">
      <c r="B131" s="294" t="s">
        <v>267</v>
      </c>
      <c r="C131" s="291" t="s">
        <v>163</v>
      </c>
      <c r="D131" s="295"/>
      <c r="E131" s="295"/>
      <c r="F131" s="295"/>
      <c r="G131" s="295"/>
      <c r="H131" s="295"/>
      <c r="I131" s="295"/>
      <c r="J131" s="295"/>
      <c r="K131" s="295"/>
      <c r="L131" s="295"/>
      <c r="M131" s="295"/>
      <c r="N131" s="295">
        <v>3</v>
      </c>
      <c r="O131" s="295"/>
      <c r="P131" s="295"/>
      <c r="Q131" s="295"/>
      <c r="R131" s="295"/>
      <c r="S131" s="295"/>
      <c r="T131" s="295"/>
      <c r="U131" s="295"/>
      <c r="V131" s="295"/>
      <c r="W131" s="295"/>
      <c r="X131" s="295"/>
      <c r="Y131" s="411">
        <v>0</v>
      </c>
      <c r="Z131" s="411">
        <v>0</v>
      </c>
      <c r="AA131" s="411">
        <v>0</v>
      </c>
      <c r="AB131" s="411">
        <v>0</v>
      </c>
      <c r="AC131" s="411">
        <v>0</v>
      </c>
      <c r="AD131" s="411">
        <v>0</v>
      </c>
      <c r="AE131" s="411">
        <v>0</v>
      </c>
      <c r="AF131" s="411">
        <v>0</v>
      </c>
      <c r="AG131" s="411">
        <v>0</v>
      </c>
      <c r="AH131" s="411">
        <v>0</v>
      </c>
      <c r="AI131" s="411">
        <v>0</v>
      </c>
      <c r="AJ131" s="411">
        <v>0</v>
      </c>
      <c r="AK131" s="411">
        <v>0</v>
      </c>
      <c r="AL131" s="411">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v>0</v>
      </c>
    </row>
    <row r="134" spans="1:39" ht="15" outlineLevel="1">
      <c r="B134" s="294" t="s">
        <v>267</v>
      </c>
      <c r="C134" s="291" t="s">
        <v>163</v>
      </c>
      <c r="D134" s="295"/>
      <c r="E134" s="295"/>
      <c r="F134" s="295"/>
      <c r="G134" s="295"/>
      <c r="H134" s="295"/>
      <c r="I134" s="295"/>
      <c r="J134" s="295"/>
      <c r="K134" s="295"/>
      <c r="L134" s="295"/>
      <c r="M134" s="295"/>
      <c r="N134" s="295">
        <v>12</v>
      </c>
      <c r="O134" s="295"/>
      <c r="P134" s="295"/>
      <c r="Q134" s="295"/>
      <c r="R134" s="295"/>
      <c r="S134" s="295"/>
      <c r="T134" s="295"/>
      <c r="U134" s="295"/>
      <c r="V134" s="295"/>
      <c r="W134" s="295"/>
      <c r="X134" s="295"/>
      <c r="Y134" s="411">
        <v>0</v>
      </c>
      <c r="Z134" s="411">
        <v>0</v>
      </c>
      <c r="AA134" s="411">
        <v>0</v>
      </c>
      <c r="AB134" s="411">
        <v>0</v>
      </c>
      <c r="AC134" s="411">
        <v>0</v>
      </c>
      <c r="AD134" s="411">
        <v>0</v>
      </c>
      <c r="AE134" s="411">
        <v>0</v>
      </c>
      <c r="AF134" s="411">
        <v>0</v>
      </c>
      <c r="AG134" s="411">
        <v>0</v>
      </c>
      <c r="AH134" s="411">
        <v>0</v>
      </c>
      <c r="AI134" s="411">
        <v>0</v>
      </c>
      <c r="AJ134" s="411">
        <v>0</v>
      </c>
      <c r="AK134" s="411">
        <v>0</v>
      </c>
      <c r="AL134" s="411">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v>0</v>
      </c>
    </row>
    <row r="137" spans="1:39" ht="15" outlineLevel="1">
      <c r="B137" s="294" t="s">
        <v>267</v>
      </c>
      <c r="C137" s="291" t="s">
        <v>163</v>
      </c>
      <c r="D137" s="295"/>
      <c r="E137" s="295"/>
      <c r="F137" s="295"/>
      <c r="G137" s="295"/>
      <c r="H137" s="295"/>
      <c r="I137" s="295"/>
      <c r="J137" s="295"/>
      <c r="K137" s="295"/>
      <c r="L137" s="295"/>
      <c r="M137" s="295"/>
      <c r="N137" s="295">
        <v>12</v>
      </c>
      <c r="O137" s="295"/>
      <c r="P137" s="295"/>
      <c r="Q137" s="295"/>
      <c r="R137" s="295"/>
      <c r="S137" s="295"/>
      <c r="T137" s="295"/>
      <c r="U137" s="295"/>
      <c r="V137" s="295"/>
      <c r="W137" s="295"/>
      <c r="X137" s="295"/>
      <c r="Y137" s="411">
        <v>0</v>
      </c>
      <c r="Z137" s="411">
        <v>0</v>
      </c>
      <c r="AA137" s="411">
        <v>0</v>
      </c>
      <c r="AB137" s="411">
        <v>0</v>
      </c>
      <c r="AC137" s="411">
        <v>0</v>
      </c>
      <c r="AD137" s="411">
        <v>0</v>
      </c>
      <c r="AE137" s="411">
        <v>0</v>
      </c>
      <c r="AF137" s="411">
        <v>0</v>
      </c>
      <c r="AG137" s="411">
        <v>0</v>
      </c>
      <c r="AH137" s="411">
        <v>0</v>
      </c>
      <c r="AI137" s="411">
        <v>0</v>
      </c>
      <c r="AJ137" s="411">
        <v>0</v>
      </c>
      <c r="AK137" s="411">
        <v>0</v>
      </c>
      <c r="AL137" s="411">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v>0</v>
      </c>
    </row>
    <row r="140" spans="1:39" ht="15" outlineLevel="1">
      <c r="B140" s="294" t="s">
        <v>267</v>
      </c>
      <c r="C140" s="291" t="s">
        <v>163</v>
      </c>
      <c r="D140" s="295"/>
      <c r="E140" s="295"/>
      <c r="F140" s="295"/>
      <c r="G140" s="295"/>
      <c r="H140" s="295"/>
      <c r="I140" s="295"/>
      <c r="J140" s="295"/>
      <c r="K140" s="295"/>
      <c r="L140" s="295"/>
      <c r="M140" s="295"/>
      <c r="N140" s="295">
        <v>12</v>
      </c>
      <c r="O140" s="295"/>
      <c r="P140" s="295"/>
      <c r="Q140" s="295"/>
      <c r="R140" s="295"/>
      <c r="S140" s="295"/>
      <c r="T140" s="295"/>
      <c r="U140" s="295"/>
      <c r="V140" s="295"/>
      <c r="W140" s="295"/>
      <c r="X140" s="295"/>
      <c r="Y140" s="411">
        <v>0</v>
      </c>
      <c r="Z140" s="411">
        <v>0</v>
      </c>
      <c r="AA140" s="411">
        <v>0</v>
      </c>
      <c r="AB140" s="411">
        <v>0</v>
      </c>
      <c r="AC140" s="411">
        <v>0</v>
      </c>
      <c r="AD140" s="411">
        <v>0</v>
      </c>
      <c r="AE140" s="411">
        <v>0</v>
      </c>
      <c r="AF140" s="411">
        <v>0</v>
      </c>
      <c r="AG140" s="411">
        <v>0</v>
      </c>
      <c r="AH140" s="411">
        <v>0</v>
      </c>
      <c r="AI140" s="411">
        <v>0</v>
      </c>
      <c r="AJ140" s="411">
        <v>0</v>
      </c>
      <c r="AK140" s="411">
        <v>0</v>
      </c>
      <c r="AL140" s="411">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4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v>0</v>
      </c>
    </row>
    <row r="144" spans="1:39" ht="15" outlineLevel="1">
      <c r="B144" s="294" t="s">
        <v>267</v>
      </c>
      <c r="C144" s="291" t="s">
        <v>163</v>
      </c>
      <c r="D144" s="295"/>
      <c r="E144" s="295"/>
      <c r="F144" s="295"/>
      <c r="G144" s="295"/>
      <c r="H144" s="295"/>
      <c r="I144" s="295"/>
      <c r="J144" s="295"/>
      <c r="K144" s="295"/>
      <c r="L144" s="295"/>
      <c r="M144" s="295"/>
      <c r="N144" s="295">
        <v>0</v>
      </c>
      <c r="O144" s="295"/>
      <c r="P144" s="295"/>
      <c r="Q144" s="295"/>
      <c r="R144" s="295"/>
      <c r="S144" s="295"/>
      <c r="T144" s="295"/>
      <c r="U144" s="295"/>
      <c r="V144" s="295"/>
      <c r="W144" s="295"/>
      <c r="X144" s="295"/>
      <c r="Y144" s="411">
        <v>0</v>
      </c>
      <c r="Z144" s="411">
        <v>0</v>
      </c>
      <c r="AA144" s="411">
        <v>0</v>
      </c>
      <c r="AB144" s="411">
        <v>0</v>
      </c>
      <c r="AC144" s="411">
        <v>0</v>
      </c>
      <c r="AD144" s="411">
        <v>0</v>
      </c>
      <c r="AE144" s="411">
        <v>0</v>
      </c>
      <c r="AF144" s="411">
        <v>0</v>
      </c>
      <c r="AG144" s="411">
        <v>0</v>
      </c>
      <c r="AH144" s="411">
        <v>0</v>
      </c>
      <c r="AI144" s="411">
        <v>0</v>
      </c>
      <c r="AJ144" s="411">
        <v>0</v>
      </c>
      <c r="AK144" s="411">
        <v>0</v>
      </c>
      <c r="AL144" s="411">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v>0</v>
      </c>
    </row>
    <row r="147" spans="1:39" ht="15" outlineLevel="1">
      <c r="B147" s="294" t="s">
        <v>267</v>
      </c>
      <c r="C147" s="291" t="s">
        <v>163</v>
      </c>
      <c r="D147" s="295"/>
      <c r="E147" s="295"/>
      <c r="F147" s="295"/>
      <c r="G147" s="295"/>
      <c r="H147" s="295"/>
      <c r="I147" s="295"/>
      <c r="J147" s="295"/>
      <c r="K147" s="295"/>
      <c r="L147" s="295"/>
      <c r="M147" s="295"/>
      <c r="N147" s="295">
        <v>0</v>
      </c>
      <c r="O147" s="295"/>
      <c r="P147" s="295"/>
      <c r="Q147" s="295"/>
      <c r="R147" s="295"/>
      <c r="S147" s="295"/>
      <c r="T147" s="295"/>
      <c r="U147" s="295"/>
      <c r="V147" s="295"/>
      <c r="W147" s="295"/>
      <c r="X147" s="295"/>
      <c r="Y147" s="411">
        <v>0</v>
      </c>
      <c r="Z147" s="411">
        <v>0</v>
      </c>
      <c r="AA147" s="411">
        <v>0</v>
      </c>
      <c r="AB147" s="411">
        <v>0</v>
      </c>
      <c r="AC147" s="411">
        <v>0</v>
      </c>
      <c r="AD147" s="411">
        <v>0</v>
      </c>
      <c r="AE147" s="411">
        <v>0</v>
      </c>
      <c r="AF147" s="411">
        <v>0</v>
      </c>
      <c r="AG147" s="411">
        <v>0</v>
      </c>
      <c r="AH147" s="411">
        <v>0</v>
      </c>
      <c r="AI147" s="411">
        <v>0</v>
      </c>
      <c r="AJ147" s="411">
        <v>0</v>
      </c>
      <c r="AK147" s="411">
        <v>0</v>
      </c>
      <c r="AL147" s="411">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v>0</v>
      </c>
    </row>
    <row r="150" spans="1:39" ht="15" outlineLevel="1">
      <c r="B150" s="294" t="s">
        <v>267</v>
      </c>
      <c r="C150" s="291" t="s">
        <v>163</v>
      </c>
      <c r="D150" s="295"/>
      <c r="E150" s="295"/>
      <c r="F150" s="295"/>
      <c r="G150" s="295"/>
      <c r="H150" s="295"/>
      <c r="I150" s="295"/>
      <c r="J150" s="295"/>
      <c r="K150" s="295"/>
      <c r="L150" s="295"/>
      <c r="M150" s="295"/>
      <c r="N150" s="295">
        <v>0</v>
      </c>
      <c r="O150" s="295"/>
      <c r="P150" s="295"/>
      <c r="Q150" s="295"/>
      <c r="R150" s="295"/>
      <c r="S150" s="295"/>
      <c r="T150" s="295"/>
      <c r="U150" s="295"/>
      <c r="V150" s="295"/>
      <c r="W150" s="295"/>
      <c r="X150" s="295"/>
      <c r="Y150" s="411">
        <v>0</v>
      </c>
      <c r="Z150" s="411">
        <v>0</v>
      </c>
      <c r="AA150" s="411">
        <v>0</v>
      </c>
      <c r="AB150" s="411">
        <v>0</v>
      </c>
      <c r="AC150" s="411">
        <v>0</v>
      </c>
      <c r="AD150" s="411">
        <v>0</v>
      </c>
      <c r="AE150" s="411">
        <v>0</v>
      </c>
      <c r="AF150" s="411">
        <v>0</v>
      </c>
      <c r="AG150" s="411">
        <v>0</v>
      </c>
      <c r="AH150" s="411">
        <v>0</v>
      </c>
      <c r="AI150" s="411">
        <v>0</v>
      </c>
      <c r="AJ150" s="411">
        <v>0</v>
      </c>
      <c r="AK150" s="411">
        <v>0</v>
      </c>
      <c r="AL150" s="411">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4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v>0</v>
      </c>
    </row>
    <row r="154" spans="1:39" ht="15" outlineLevel="1">
      <c r="B154" s="294" t="s">
        <v>267</v>
      </c>
      <c r="C154" s="291" t="s">
        <v>163</v>
      </c>
      <c r="D154" s="295"/>
      <c r="E154" s="295"/>
      <c r="F154" s="295"/>
      <c r="G154" s="295"/>
      <c r="H154" s="295"/>
      <c r="I154" s="295"/>
      <c r="J154" s="295"/>
      <c r="K154" s="295"/>
      <c r="L154" s="295"/>
      <c r="M154" s="295"/>
      <c r="N154" s="295">
        <v>12</v>
      </c>
      <c r="O154" s="295"/>
      <c r="P154" s="295"/>
      <c r="Q154" s="295"/>
      <c r="R154" s="295"/>
      <c r="S154" s="295"/>
      <c r="T154" s="295"/>
      <c r="U154" s="295"/>
      <c r="V154" s="295"/>
      <c r="W154" s="295"/>
      <c r="X154" s="295"/>
      <c r="Y154" s="411">
        <v>0</v>
      </c>
      <c r="Z154" s="411">
        <v>0</v>
      </c>
      <c r="AA154" s="411">
        <v>0</v>
      </c>
      <c r="AB154" s="411">
        <v>0</v>
      </c>
      <c r="AC154" s="411">
        <v>0</v>
      </c>
      <c r="AD154" s="411">
        <v>0</v>
      </c>
      <c r="AE154" s="411">
        <v>0</v>
      </c>
      <c r="AF154" s="411">
        <v>0</v>
      </c>
      <c r="AG154" s="411">
        <v>0</v>
      </c>
      <c r="AH154" s="411">
        <v>0</v>
      </c>
      <c r="AI154" s="411">
        <v>0</v>
      </c>
      <c r="AJ154" s="411">
        <v>0</v>
      </c>
      <c r="AK154" s="411">
        <v>0</v>
      </c>
      <c r="AL154" s="411">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v>0</v>
      </c>
    </row>
    <row r="157" spans="1:39" ht="15" outlineLevel="1">
      <c r="B157" s="294" t="s">
        <v>267</v>
      </c>
      <c r="C157" s="291" t="s">
        <v>163</v>
      </c>
      <c r="D157" s="295"/>
      <c r="E157" s="295"/>
      <c r="F157" s="295"/>
      <c r="G157" s="295"/>
      <c r="H157" s="295"/>
      <c r="I157" s="295"/>
      <c r="J157" s="295"/>
      <c r="K157" s="295"/>
      <c r="L157" s="295"/>
      <c r="M157" s="295"/>
      <c r="N157" s="295">
        <v>12</v>
      </c>
      <c r="O157" s="295"/>
      <c r="P157" s="295"/>
      <c r="Q157" s="295"/>
      <c r="R157" s="295"/>
      <c r="S157" s="295"/>
      <c r="T157" s="295"/>
      <c r="U157" s="295"/>
      <c r="V157" s="295"/>
      <c r="W157" s="295"/>
      <c r="X157" s="295"/>
      <c r="Y157" s="411">
        <v>0</v>
      </c>
      <c r="Z157" s="411">
        <v>0</v>
      </c>
      <c r="AA157" s="411">
        <v>0</v>
      </c>
      <c r="AB157" s="411">
        <v>0</v>
      </c>
      <c r="AC157" s="411">
        <v>0</v>
      </c>
      <c r="AD157" s="411">
        <v>0</v>
      </c>
      <c r="AE157" s="411">
        <v>0</v>
      </c>
      <c r="AF157" s="411">
        <v>0</v>
      </c>
      <c r="AG157" s="411">
        <v>0</v>
      </c>
      <c r="AH157" s="411">
        <v>0</v>
      </c>
      <c r="AI157" s="411">
        <v>0</v>
      </c>
      <c r="AJ157" s="411">
        <v>0</v>
      </c>
      <c r="AK157" s="411">
        <v>0</v>
      </c>
      <c r="AL157" s="411">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v>0</v>
      </c>
    </row>
    <row r="160" spans="1:39" ht="15" outlineLevel="1">
      <c r="B160" s="294" t="s">
        <v>267</v>
      </c>
      <c r="C160" s="291" t="s">
        <v>163</v>
      </c>
      <c r="D160" s="295"/>
      <c r="E160" s="295"/>
      <c r="F160" s="295"/>
      <c r="G160" s="295"/>
      <c r="H160" s="295"/>
      <c r="I160" s="295"/>
      <c r="J160" s="295"/>
      <c r="K160" s="295"/>
      <c r="L160" s="295"/>
      <c r="M160" s="295"/>
      <c r="N160" s="295">
        <v>12</v>
      </c>
      <c r="O160" s="295"/>
      <c r="P160" s="295"/>
      <c r="Q160" s="295"/>
      <c r="R160" s="295"/>
      <c r="S160" s="295"/>
      <c r="T160" s="295"/>
      <c r="U160" s="295"/>
      <c r="V160" s="295"/>
      <c r="W160" s="295"/>
      <c r="X160" s="295"/>
      <c r="Y160" s="411">
        <v>0</v>
      </c>
      <c r="Z160" s="411">
        <v>0</v>
      </c>
      <c r="AA160" s="411">
        <v>0</v>
      </c>
      <c r="AB160" s="411">
        <v>0</v>
      </c>
      <c r="AC160" s="411">
        <v>0</v>
      </c>
      <c r="AD160" s="411">
        <v>0</v>
      </c>
      <c r="AE160" s="411">
        <v>0</v>
      </c>
      <c r="AF160" s="411">
        <v>0</v>
      </c>
      <c r="AG160" s="411">
        <v>0</v>
      </c>
      <c r="AH160" s="411">
        <v>0</v>
      </c>
      <c r="AI160" s="411">
        <v>0</v>
      </c>
      <c r="AJ160" s="411">
        <v>0</v>
      </c>
      <c r="AK160" s="411">
        <v>0</v>
      </c>
      <c r="AL160" s="411">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v>0</v>
      </c>
    </row>
    <row r="163" spans="1:39" ht="15" outlineLevel="1">
      <c r="B163" s="294" t="s">
        <v>267</v>
      </c>
      <c r="C163" s="291" t="s">
        <v>163</v>
      </c>
      <c r="D163" s="295"/>
      <c r="E163" s="295"/>
      <c r="F163" s="295"/>
      <c r="G163" s="295"/>
      <c r="H163" s="295"/>
      <c r="I163" s="295"/>
      <c r="J163" s="295"/>
      <c r="K163" s="295"/>
      <c r="L163" s="295"/>
      <c r="M163" s="295"/>
      <c r="N163" s="295">
        <v>12</v>
      </c>
      <c r="O163" s="295"/>
      <c r="P163" s="295"/>
      <c r="Q163" s="295"/>
      <c r="R163" s="295"/>
      <c r="S163" s="295"/>
      <c r="T163" s="295"/>
      <c r="U163" s="295"/>
      <c r="V163" s="295"/>
      <c r="W163" s="295"/>
      <c r="X163" s="295"/>
      <c r="Y163" s="411">
        <v>0</v>
      </c>
      <c r="Z163" s="411">
        <v>0</v>
      </c>
      <c r="AA163" s="411">
        <v>0</v>
      </c>
      <c r="AB163" s="411">
        <v>0</v>
      </c>
      <c r="AC163" s="411">
        <v>0</v>
      </c>
      <c r="AD163" s="411">
        <v>0</v>
      </c>
      <c r="AE163" s="411">
        <v>0</v>
      </c>
      <c r="AF163" s="411">
        <v>0</v>
      </c>
      <c r="AG163" s="411">
        <v>0</v>
      </c>
      <c r="AH163" s="411">
        <v>0</v>
      </c>
      <c r="AI163" s="411">
        <v>0</v>
      </c>
      <c r="AJ163" s="411">
        <v>0</v>
      </c>
      <c r="AK163" s="411">
        <v>0</v>
      </c>
      <c r="AL163" s="411">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v>0</v>
      </c>
    </row>
    <row r="166" spans="1:39" ht="15" outlineLevel="1">
      <c r="B166" s="294" t="s">
        <v>267</v>
      </c>
      <c r="C166" s="291" t="s">
        <v>163</v>
      </c>
      <c r="D166" s="295"/>
      <c r="E166" s="295"/>
      <c r="F166" s="295"/>
      <c r="G166" s="295"/>
      <c r="H166" s="295"/>
      <c r="I166" s="295"/>
      <c r="J166" s="295"/>
      <c r="K166" s="295"/>
      <c r="L166" s="295"/>
      <c r="M166" s="295"/>
      <c r="N166" s="295">
        <v>12</v>
      </c>
      <c r="O166" s="295"/>
      <c r="P166" s="295"/>
      <c r="Q166" s="295"/>
      <c r="R166" s="295"/>
      <c r="S166" s="295"/>
      <c r="T166" s="295"/>
      <c r="U166" s="295"/>
      <c r="V166" s="295"/>
      <c r="W166" s="295"/>
      <c r="X166" s="295"/>
      <c r="Y166" s="411">
        <v>0</v>
      </c>
      <c r="Z166" s="411">
        <v>0</v>
      </c>
      <c r="AA166" s="411">
        <v>0</v>
      </c>
      <c r="AB166" s="411">
        <v>0</v>
      </c>
      <c r="AC166" s="411">
        <v>0</v>
      </c>
      <c r="AD166" s="411">
        <v>0</v>
      </c>
      <c r="AE166" s="411">
        <v>0</v>
      </c>
      <c r="AF166" s="411">
        <v>0</v>
      </c>
      <c r="AG166" s="411">
        <v>0</v>
      </c>
      <c r="AH166" s="411">
        <v>0</v>
      </c>
      <c r="AI166" s="411">
        <v>0</v>
      </c>
      <c r="AJ166" s="411">
        <v>0</v>
      </c>
      <c r="AK166" s="411">
        <v>0</v>
      </c>
      <c r="AL166" s="411">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v>0</v>
      </c>
    </row>
    <row r="169" spans="1:39" ht="15" outlineLevel="1">
      <c r="B169" s="294" t="s">
        <v>267</v>
      </c>
      <c r="C169" s="291" t="s">
        <v>163</v>
      </c>
      <c r="D169" s="295"/>
      <c r="E169" s="295"/>
      <c r="F169" s="295"/>
      <c r="G169" s="295"/>
      <c r="H169" s="295"/>
      <c r="I169" s="295"/>
      <c r="J169" s="295"/>
      <c r="K169" s="295"/>
      <c r="L169" s="295"/>
      <c r="M169" s="295"/>
      <c r="N169" s="295">
        <v>12</v>
      </c>
      <c r="O169" s="295"/>
      <c r="P169" s="295"/>
      <c r="Q169" s="295"/>
      <c r="R169" s="295"/>
      <c r="S169" s="295"/>
      <c r="T169" s="295"/>
      <c r="U169" s="295"/>
      <c r="V169" s="295"/>
      <c r="W169" s="295"/>
      <c r="X169" s="295"/>
      <c r="Y169" s="411">
        <v>0</v>
      </c>
      <c r="Z169" s="411">
        <v>0</v>
      </c>
      <c r="AA169" s="411">
        <v>0</v>
      </c>
      <c r="AB169" s="411">
        <v>0</v>
      </c>
      <c r="AC169" s="411">
        <v>0</v>
      </c>
      <c r="AD169" s="411">
        <v>0</v>
      </c>
      <c r="AE169" s="411">
        <v>0</v>
      </c>
      <c r="AF169" s="411">
        <v>0</v>
      </c>
      <c r="AG169" s="411">
        <v>0</v>
      </c>
      <c r="AH169" s="411">
        <v>0</v>
      </c>
      <c r="AI169" s="411">
        <v>0</v>
      </c>
      <c r="AJ169" s="411">
        <v>0</v>
      </c>
      <c r="AK169" s="411">
        <v>0</v>
      </c>
      <c r="AL169" s="411">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v>0</v>
      </c>
    </row>
    <row r="172" spans="1:39" ht="1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v>0</v>
      </c>
      <c r="Z172" s="411">
        <v>0</v>
      </c>
      <c r="AA172" s="411">
        <v>0</v>
      </c>
      <c r="AB172" s="411">
        <v>0</v>
      </c>
      <c r="AC172" s="411">
        <v>0</v>
      </c>
      <c r="AD172" s="411">
        <v>0</v>
      </c>
      <c r="AE172" s="411">
        <v>0</v>
      </c>
      <c r="AF172" s="411">
        <v>0</v>
      </c>
      <c r="AG172" s="411">
        <v>0</v>
      </c>
      <c r="AH172" s="411">
        <v>0</v>
      </c>
      <c r="AI172" s="411">
        <v>0</v>
      </c>
      <c r="AJ172" s="411">
        <v>0</v>
      </c>
      <c r="AK172" s="411">
        <v>0</v>
      </c>
      <c r="AL172" s="411">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v>0</v>
      </c>
    </row>
    <row r="175" spans="1:39" ht="15" outlineLevel="1">
      <c r="B175" s="294" t="s">
        <v>267</v>
      </c>
      <c r="C175" s="291" t="s">
        <v>163</v>
      </c>
      <c r="D175" s="295"/>
      <c r="E175" s="295"/>
      <c r="F175" s="295"/>
      <c r="G175" s="295"/>
      <c r="H175" s="295"/>
      <c r="I175" s="295"/>
      <c r="J175" s="295"/>
      <c r="K175" s="295"/>
      <c r="L175" s="295"/>
      <c r="M175" s="295"/>
      <c r="N175" s="295">
        <v>12</v>
      </c>
      <c r="O175" s="295"/>
      <c r="P175" s="295"/>
      <c r="Q175" s="295"/>
      <c r="R175" s="295"/>
      <c r="S175" s="295"/>
      <c r="T175" s="295"/>
      <c r="U175" s="295"/>
      <c r="V175" s="295"/>
      <c r="W175" s="295"/>
      <c r="X175" s="295"/>
      <c r="Y175" s="411">
        <v>0</v>
      </c>
      <c r="Z175" s="411">
        <v>0</v>
      </c>
      <c r="AA175" s="411">
        <v>0</v>
      </c>
      <c r="AB175" s="411">
        <v>0</v>
      </c>
      <c r="AC175" s="411">
        <v>0</v>
      </c>
      <c r="AD175" s="411">
        <v>0</v>
      </c>
      <c r="AE175" s="411">
        <v>0</v>
      </c>
      <c r="AF175" s="411">
        <v>0</v>
      </c>
      <c r="AG175" s="411">
        <v>0</v>
      </c>
      <c r="AH175" s="411">
        <v>0</v>
      </c>
      <c r="AI175" s="411">
        <v>0</v>
      </c>
      <c r="AJ175" s="411">
        <v>0</v>
      </c>
      <c r="AK175" s="411">
        <v>0</v>
      </c>
      <c r="AL175" s="411">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v>0</v>
      </c>
    </row>
    <row r="178" spans="1:39" ht="15" outlineLevel="1">
      <c r="B178" s="294" t="s">
        <v>267</v>
      </c>
      <c r="C178" s="291" t="s">
        <v>163</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11">
        <v>0</v>
      </c>
      <c r="Z178" s="411">
        <v>0</v>
      </c>
      <c r="AA178" s="411">
        <v>0</v>
      </c>
      <c r="AB178" s="411">
        <v>0</v>
      </c>
      <c r="AC178" s="411">
        <v>0</v>
      </c>
      <c r="AD178" s="411">
        <v>0</v>
      </c>
      <c r="AE178" s="411">
        <v>0</v>
      </c>
      <c r="AF178" s="411">
        <v>0</v>
      </c>
      <c r="AG178" s="411">
        <v>0</v>
      </c>
      <c r="AH178" s="411">
        <v>0</v>
      </c>
      <c r="AI178" s="411">
        <v>0</v>
      </c>
      <c r="AJ178" s="411">
        <v>0</v>
      </c>
      <c r="AK178" s="411">
        <v>0</v>
      </c>
      <c r="AL178" s="411">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v>0</v>
      </c>
    </row>
    <row r="181" spans="1:39" ht="15" outlineLevel="1">
      <c r="B181" s="294" t="s">
        <v>267</v>
      </c>
      <c r="C181" s="291" t="s">
        <v>163</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1">
        <v>0</v>
      </c>
      <c r="Z181" s="411">
        <v>0</v>
      </c>
      <c r="AA181" s="411">
        <v>0</v>
      </c>
      <c r="AB181" s="411">
        <v>0</v>
      </c>
      <c r="AC181" s="411">
        <v>0</v>
      </c>
      <c r="AD181" s="411">
        <v>0</v>
      </c>
      <c r="AE181" s="411">
        <v>0</v>
      </c>
      <c r="AF181" s="411">
        <v>0</v>
      </c>
      <c r="AG181" s="411">
        <v>0</v>
      </c>
      <c r="AH181" s="411">
        <v>0</v>
      </c>
      <c r="AI181" s="411">
        <v>0</v>
      </c>
      <c r="AJ181" s="411">
        <v>0</v>
      </c>
      <c r="AK181" s="411">
        <v>0</v>
      </c>
      <c r="AL181" s="411">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v>0</v>
      </c>
    </row>
    <row r="184" spans="1:39" ht="15" outlineLevel="1">
      <c r="B184" s="294" t="s">
        <v>267</v>
      </c>
      <c r="C184" s="291" t="s">
        <v>163</v>
      </c>
      <c r="D184" s="295"/>
      <c r="E184" s="295"/>
      <c r="F184" s="295"/>
      <c r="G184" s="295"/>
      <c r="H184" s="295"/>
      <c r="I184" s="295"/>
      <c r="J184" s="295"/>
      <c r="K184" s="295"/>
      <c r="L184" s="295"/>
      <c r="M184" s="295"/>
      <c r="N184" s="295">
        <v>12</v>
      </c>
      <c r="O184" s="295"/>
      <c r="P184" s="295"/>
      <c r="Q184" s="295"/>
      <c r="R184" s="295"/>
      <c r="S184" s="295"/>
      <c r="T184" s="295"/>
      <c r="U184" s="295"/>
      <c r="V184" s="295"/>
      <c r="W184" s="295"/>
      <c r="X184" s="295"/>
      <c r="Y184" s="411">
        <v>0</v>
      </c>
      <c r="Z184" s="411">
        <v>0</v>
      </c>
      <c r="AA184" s="411">
        <v>0</v>
      </c>
      <c r="AB184" s="411">
        <v>0</v>
      </c>
      <c r="AC184" s="411">
        <v>0</v>
      </c>
      <c r="AD184" s="411">
        <v>0</v>
      </c>
      <c r="AE184" s="411">
        <v>0</v>
      </c>
      <c r="AF184" s="411">
        <v>0</v>
      </c>
      <c r="AG184" s="411">
        <v>0</v>
      </c>
      <c r="AH184" s="411">
        <v>0</v>
      </c>
      <c r="AI184" s="411">
        <v>0</v>
      </c>
      <c r="AJ184" s="411">
        <v>0</v>
      </c>
      <c r="AK184" s="411">
        <v>0</v>
      </c>
      <c r="AL184" s="411">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v>0</v>
      </c>
    </row>
    <row r="187" spans="1:39" ht="15" outlineLevel="1">
      <c r="B187" s="294" t="s">
        <v>267</v>
      </c>
      <c r="C187" s="291" t="s">
        <v>163</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1">
        <v>0</v>
      </c>
      <c r="Z187" s="411">
        <v>0</v>
      </c>
      <c r="AA187" s="411">
        <v>0</v>
      </c>
      <c r="AB187" s="411">
        <v>0</v>
      </c>
      <c r="AC187" s="411">
        <v>0</v>
      </c>
      <c r="AD187" s="411">
        <v>0</v>
      </c>
      <c r="AE187" s="411">
        <v>0</v>
      </c>
      <c r="AF187" s="411">
        <v>0</v>
      </c>
      <c r="AG187" s="411">
        <v>0</v>
      </c>
      <c r="AH187" s="411">
        <v>0</v>
      </c>
      <c r="AI187" s="411">
        <v>0</v>
      </c>
      <c r="AJ187" s="411">
        <v>0</v>
      </c>
      <c r="AK187" s="411">
        <v>0</v>
      </c>
      <c r="AL187" s="411">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v>0</v>
      </c>
    </row>
    <row r="190" spans="1:39" ht="15" outlineLevel="1">
      <c r="B190" s="294" t="s">
        <v>267</v>
      </c>
      <c r="C190" s="291" t="s">
        <v>163</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1">
        <v>0</v>
      </c>
      <c r="Z190" s="411">
        <v>0</v>
      </c>
      <c r="AA190" s="411">
        <v>0</v>
      </c>
      <c r="AB190" s="411">
        <v>0</v>
      </c>
      <c r="AC190" s="411">
        <v>0</v>
      </c>
      <c r="AD190" s="411">
        <v>0</v>
      </c>
      <c r="AE190" s="411">
        <v>0</v>
      </c>
      <c r="AF190" s="411">
        <v>0</v>
      </c>
      <c r="AG190" s="411">
        <v>0</v>
      </c>
      <c r="AH190" s="411">
        <v>0</v>
      </c>
      <c r="AI190" s="411">
        <v>0</v>
      </c>
      <c r="AJ190" s="411">
        <v>0</v>
      </c>
      <c r="AK190" s="411">
        <v>0</v>
      </c>
      <c r="AL190" s="411">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v>0</v>
      </c>
    </row>
    <row r="193" spans="2:39" ht="15" outlineLevel="1">
      <c r="B193" s="294" t="s">
        <v>267</v>
      </c>
      <c r="C193" s="291" t="s">
        <v>163</v>
      </c>
      <c r="D193" s="295"/>
      <c r="E193" s="295"/>
      <c r="F193" s="295"/>
      <c r="G193" s="295"/>
      <c r="H193" s="295"/>
      <c r="I193" s="295"/>
      <c r="J193" s="295"/>
      <c r="K193" s="295"/>
      <c r="L193" s="295"/>
      <c r="M193" s="295"/>
      <c r="N193" s="295">
        <v>12</v>
      </c>
      <c r="O193" s="295"/>
      <c r="P193" s="295"/>
      <c r="Q193" s="295"/>
      <c r="R193" s="295"/>
      <c r="S193" s="295"/>
      <c r="T193" s="295"/>
      <c r="U193" s="295"/>
      <c r="V193" s="295"/>
      <c r="W193" s="295"/>
      <c r="X193" s="295"/>
      <c r="Y193" s="411">
        <v>0</v>
      </c>
      <c r="Z193" s="411">
        <v>0</v>
      </c>
      <c r="AA193" s="411">
        <v>0</v>
      </c>
      <c r="AB193" s="411">
        <v>0</v>
      </c>
      <c r="AC193" s="411">
        <v>0</v>
      </c>
      <c r="AD193" s="411">
        <v>0</v>
      </c>
      <c r="AE193" s="411">
        <v>0</v>
      </c>
      <c r="AF193" s="411">
        <v>0</v>
      </c>
      <c r="AG193" s="411">
        <v>0</v>
      </c>
      <c r="AH193" s="411">
        <v>0</v>
      </c>
      <c r="AI193" s="411">
        <v>0</v>
      </c>
      <c r="AJ193" s="411">
        <v>0</v>
      </c>
      <c r="AK193" s="411">
        <v>0</v>
      </c>
      <c r="AL193" s="411">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45">
      <c r="B195" s="327" t="s">
        <v>271</v>
      </c>
      <c r="C195" s="329"/>
      <c r="D195" s="329">
        <f>SUM(D38:D193)</f>
        <v>4261680.3736379649</v>
      </c>
      <c r="E195" s="329"/>
      <c r="F195" s="329"/>
      <c r="G195" s="329"/>
      <c r="H195" s="329"/>
      <c r="I195" s="329"/>
      <c r="J195" s="329"/>
      <c r="K195" s="329"/>
      <c r="L195" s="329"/>
      <c r="M195" s="329"/>
      <c r="N195" s="329"/>
      <c r="O195" s="329">
        <f>SUM(O38:O193)</f>
        <v>458.35991502765222</v>
      </c>
      <c r="P195" s="329"/>
      <c r="Q195" s="329"/>
      <c r="R195" s="329"/>
      <c r="S195" s="329"/>
      <c r="T195" s="329"/>
      <c r="U195" s="329"/>
      <c r="V195" s="329"/>
      <c r="W195" s="329"/>
      <c r="X195" s="329"/>
      <c r="Y195" s="329">
        <f>IF(Y36="kWh",SUMPRODUCT(D38:D193,Y38:Y193))</f>
        <v>576845.7282814621</v>
      </c>
      <c r="Z195" s="329">
        <f>IF(Z36="kWh",SUMPRODUCT(D38:D193,Z38:Z193))</f>
        <v>1800547.768328483</v>
      </c>
      <c r="AA195" s="329">
        <f>IF(AA36="kw",SUMPRODUCT(N38:N193,O38:O193,AA38:AA193),SUMPRODUCT(D38:D193,AA38:AA193))</f>
        <v>2332.2706132545613</v>
      </c>
      <c r="AB195" s="329">
        <f>IF(AB36="kw",SUMPRODUCT(N38:N193,O38:O193,AB38:AB193),SUMPRODUCT(D38:D193,AB38:AB193))</f>
        <v>0</v>
      </c>
      <c r="AC195" s="329">
        <f>IF(AC36="kw",SUMPRODUCT(N38:N193,O38:O193,AC38:AC193),SUMPRODUCT(D38:D193,AC38:AC193))</f>
        <v>70.67641629157545</v>
      </c>
      <c r="AD195" s="329">
        <f>IF(AD36="kw",SUMPRODUCT(N38:N193,O38:O193,AD38:AD193),SUMPRODUCT(D38:D193,AD38:AD193))</f>
        <v>63594.82518558942</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4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1219155</v>
      </c>
      <c r="Z196" s="392">
        <f>HLOOKUP(Z35,'2. LRAMVA Threshold'!$B$42:$Q$53,7,FALSE)</f>
        <v>658151</v>
      </c>
      <c r="AA196" s="392">
        <f>HLOOKUP(AA35,'2. LRAMVA Threshold'!$B$42:$Q$53,7,FALSE)</f>
        <v>3236</v>
      </c>
      <c r="AB196" s="392">
        <f>HLOOKUP(AB35,'2. LRAMVA Threshold'!$B$42:$Q$53,7,FALSE)</f>
        <v>2</v>
      </c>
      <c r="AC196" s="392">
        <f>HLOOKUP(AC35,'2. LRAMVA Threshold'!$B$42:$Q$53,7,FALSE)</f>
        <v>81</v>
      </c>
      <c r="AD196" s="392">
        <f>HLOOKUP(AD35,'2. LRAMVA Threshold'!$B$42:$Q$53,7,FALSE)</f>
        <v>1714</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1.47E-2</v>
      </c>
      <c r="Z198" s="341">
        <f>HLOOKUP(Z$35,'3.  Distribution Rates'!$C$122:$P$133,7,FALSE)</f>
        <v>8.8999999999999999E-3</v>
      </c>
      <c r="AA198" s="341">
        <f>HLOOKUP(AA$35,'3.  Distribution Rates'!$C$122:$P$133,7,FALSE)</f>
        <v>2.7608999999999999</v>
      </c>
      <c r="AB198" s="341">
        <f>HLOOKUP(AB$35,'3.  Distribution Rates'!$C$122:$P$133,7,FALSE)</f>
        <v>21.618500000000001</v>
      </c>
      <c r="AC198" s="341">
        <f>HLOOKUP(AC$35,'3.  Distribution Rates'!$C$122:$P$133,7,FALSE)</f>
        <v>15.760899999999999</v>
      </c>
      <c r="AD198" s="341">
        <f>HLOOKUP(AD$35,'3.  Distribution Rates'!$C$122:$P$133,7,FALSE)</f>
        <v>5.7000000000000002E-3</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2434.841673700615</v>
      </c>
      <c r="Z199" s="378">
        <f>'4.  2011-2014 LRAM'!Z138*Z198</f>
        <v>2171.6473853622965</v>
      </c>
      <c r="AA199" s="378">
        <f>'4.  2011-2014 LRAM'!AA138*AA198</f>
        <v>396.32832135418317</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5002.8173804170947</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1751.2850671040171</v>
      </c>
      <c r="Z200" s="378">
        <f>'4.  2011-2014 LRAM'!Z267*Z198</f>
        <v>6003.4101123259798</v>
      </c>
      <c r="AA200" s="378">
        <f>'4.  2011-2014 LRAM'!AA267*AA198</f>
        <v>2199.3027663859607</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9953.9979458159578</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2842.1113096770719</v>
      </c>
      <c r="Z201" s="378">
        <f>'4.  2011-2014 LRAM'!Z396*Z198</f>
        <v>4188.2521248039793</v>
      </c>
      <c r="AA201" s="378">
        <f>'4.  2011-2014 LRAM'!AA396*AA198</f>
        <v>602.84459775172877</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7633.2080322327793</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5101.7355351808401</v>
      </c>
      <c r="Z202" s="378">
        <f>'4.  2011-2014 LRAM'!Z526*Z198</f>
        <v>6560.7065942699992</v>
      </c>
      <c r="AA202" s="378">
        <f>'4.  2011-2014 LRAM'!AA526*AA198</f>
        <v>4012.1168792734084</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15674.559008724247</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8479.6322057374928</v>
      </c>
      <c r="Z203" s="378">
        <f>Z195*Z198</f>
        <v>16024.875138123498</v>
      </c>
      <c r="AA203" s="378">
        <f>AA195*AA198</f>
        <v>6439.1659361345182</v>
      </c>
      <c r="AB203" s="378">
        <f t="shared" ref="AB203:AL203" si="0">AB195*AB198</f>
        <v>0</v>
      </c>
      <c r="AC203" s="378">
        <f t="shared" si="0"/>
        <v>1113.9239295298914</v>
      </c>
      <c r="AD203" s="378">
        <f t="shared" si="0"/>
        <v>362.49050355785971</v>
      </c>
      <c r="AE203" s="378">
        <f t="shared" si="0"/>
        <v>0</v>
      </c>
      <c r="AF203" s="378">
        <f t="shared" si="0"/>
        <v>0</v>
      </c>
      <c r="AG203" s="378">
        <f t="shared" si="0"/>
        <v>0</v>
      </c>
      <c r="AH203" s="378">
        <f t="shared" si="0"/>
        <v>0</v>
      </c>
      <c r="AI203" s="378">
        <f t="shared" si="0"/>
        <v>0</v>
      </c>
      <c r="AJ203" s="378">
        <f t="shared" si="0"/>
        <v>0</v>
      </c>
      <c r="AK203" s="378">
        <f t="shared" si="0"/>
        <v>0</v>
      </c>
      <c r="AL203" s="378">
        <f t="shared" si="0"/>
        <v>0</v>
      </c>
      <c r="AM203" s="629">
        <f>SUM(Y203:AL203)</f>
        <v>32420.08771308326</v>
      </c>
    </row>
    <row r="204" spans="2:39" ht="15.4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20609.605791400038</v>
      </c>
      <c r="Z204" s="346">
        <f>SUM(Z199:Z203)</f>
        <v>34948.891354885753</v>
      </c>
      <c r="AA204" s="346">
        <f t="shared" ref="AA204:AE204" si="1">SUM(AA199:AA203)</f>
        <v>13649.758500899799</v>
      </c>
      <c r="AB204" s="346">
        <f t="shared" si="1"/>
        <v>0</v>
      </c>
      <c r="AC204" s="346">
        <f t="shared" si="1"/>
        <v>1113.9239295298914</v>
      </c>
      <c r="AD204" s="346">
        <f t="shared" si="1"/>
        <v>362.49050355785971</v>
      </c>
      <c r="AE204" s="346">
        <f t="shared" si="1"/>
        <v>0</v>
      </c>
      <c r="AF204" s="346">
        <f>SUM(AF199:AF203)</f>
        <v>0</v>
      </c>
      <c r="AG204" s="346">
        <f>SUM(AG199:AG203)</f>
        <v>0</v>
      </c>
      <c r="AH204" s="346">
        <f t="shared" ref="AH204:AL204" si="2">SUM(AH199:AH203)</f>
        <v>0</v>
      </c>
      <c r="AI204" s="346">
        <f t="shared" si="2"/>
        <v>0</v>
      </c>
      <c r="AJ204" s="346">
        <f t="shared" si="2"/>
        <v>0</v>
      </c>
      <c r="AK204" s="346">
        <f t="shared" si="2"/>
        <v>0</v>
      </c>
      <c r="AL204" s="346">
        <f t="shared" si="2"/>
        <v>0</v>
      </c>
      <c r="AM204" s="407">
        <f>SUM(AM199:AM203)</f>
        <v>70684.670080273339</v>
      </c>
    </row>
    <row r="205" spans="2:39" ht="15.4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17921.5785</v>
      </c>
      <c r="Z205" s="347">
        <f t="shared" ref="Z205:AE205" si="3">Z196*Z198</f>
        <v>5857.5438999999997</v>
      </c>
      <c r="AA205" s="347">
        <f t="shared" si="3"/>
        <v>8934.2723999999998</v>
      </c>
      <c r="AB205" s="347">
        <f t="shared" si="3"/>
        <v>43.237000000000002</v>
      </c>
      <c r="AC205" s="347">
        <f t="shared" si="3"/>
        <v>1276.6329000000001</v>
      </c>
      <c r="AD205" s="347">
        <f t="shared" si="3"/>
        <v>9.7698</v>
      </c>
      <c r="AE205" s="347">
        <f t="shared" si="3"/>
        <v>0</v>
      </c>
      <c r="AF205" s="347">
        <f>AF196*AF198</f>
        <v>0</v>
      </c>
      <c r="AG205" s="347">
        <f t="shared" ref="AG205:AL205" si="4">AG196*AG198</f>
        <v>0</v>
      </c>
      <c r="AH205" s="347">
        <f t="shared" si="4"/>
        <v>0</v>
      </c>
      <c r="AI205" s="347">
        <f t="shared" si="4"/>
        <v>0</v>
      </c>
      <c r="AJ205" s="347">
        <f t="shared" si="4"/>
        <v>0</v>
      </c>
      <c r="AK205" s="347">
        <f t="shared" si="4"/>
        <v>0</v>
      </c>
      <c r="AL205" s="347">
        <f t="shared" si="4"/>
        <v>0</v>
      </c>
      <c r="AM205" s="407">
        <f>SUM(Y205:AL205)</f>
        <v>34043.034500000002</v>
      </c>
    </row>
    <row r="206" spans="2:39" ht="15.4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36641.635580273338</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546995.9098034997</v>
      </c>
      <c r="Z208" s="291">
        <f>SUMPRODUCT(E38:E193,Z38:Z193)</f>
        <v>1797093.507373227</v>
      </c>
      <c r="AA208" s="291">
        <f>IF(AA36="kw",SUMPRODUCT(N38:N193,P38:P193,AA38:AA193),SUMPRODUCT(E38:E193,AA38:AA193))</f>
        <v>2332.2706132545613</v>
      </c>
      <c r="AB208" s="291">
        <f>IF(AB36="kw",SUMPRODUCT(N38:N193,P38:P193,AB38:AB193),SUMPRODUCT(E38:E193,AB38:AB193))</f>
        <v>0</v>
      </c>
      <c r="AC208" s="291">
        <f>IF(AC36="kw",SUMPRODUCT(N38:N193,P38:P193,AC38:AC193),SUMPRODUCT(E38:E193,AC38:AC193))</f>
        <v>70.67641629157545</v>
      </c>
      <c r="AD208" s="291">
        <f>IF(AD36="kw",SUMPRODUCT(N38:N193,P38:P193,AD38:AD193),SUMPRODUCT(E38:E193,AD38:AD193))</f>
        <v>63594.82518558942</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543553.28844462824</v>
      </c>
      <c r="Z209" s="291">
        <f>SUMPRODUCT(F38:F193,Z38:Z193)</f>
        <v>1795070.2034774413</v>
      </c>
      <c r="AA209" s="291">
        <f>IF(AA36="kw",SUMPRODUCT(N38:N193,Q38:Q193,AA38:AA193),SUMPRODUCT(F38:F193,AA38:AA193))</f>
        <v>2328.517945689382</v>
      </c>
      <c r="AB209" s="291">
        <f>IF(AB36="kw",SUMPRODUCT(N38:N193,Q38:Q193,AB38:AB193),SUMPRODUCT(F38:F193,AB38:AB193))</f>
        <v>0</v>
      </c>
      <c r="AC209" s="291">
        <f>IF(AC36="kw",SUMPRODUCT(N38:N193,Q38:Q193,AC38:AC193),SUMPRODUCT(F38:F193,AC38:AC193))</f>
        <v>70.516728310078477</v>
      </c>
      <c r="AD209" s="291">
        <f>IF(AD36="kw",SUMPRODUCT(N38:N193,Q38:Q193,AD38:AD193),SUMPRODUCT(F38:F193,AD38:AD193))</f>
        <v>63552.773716034877</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539901.84896121523</v>
      </c>
      <c r="Z210" s="291">
        <f>SUMPRODUCT(G38:G193,Z38:Z193)</f>
        <v>1798013.2180643743</v>
      </c>
      <c r="AA210" s="291">
        <f>IF(AA36="kw",SUMPRODUCT(N38:N193,R38:R193,AA38:AA193),SUMPRODUCT(G38:G193,AA38:AA193))</f>
        <v>2328.517945689382</v>
      </c>
      <c r="AB210" s="291">
        <f>IF(AB36="kw",SUMPRODUCT(N38:N193,R38:R193,AB38:AB193),SUMPRODUCT(G38:G193,AB38:AB193))</f>
        <v>0</v>
      </c>
      <c r="AC210" s="291">
        <f>IF(AC36="kw",SUMPRODUCT(N38:N193,R38:R193,AC38:AC193),SUMPRODUCT(G38:G193,AC38:AC193))</f>
        <v>70.516728310078477</v>
      </c>
      <c r="AD210" s="291">
        <f>IF(AD36="kw",SUMPRODUCT(N38:N193,R38:R193,AD38:AD193),SUMPRODUCT(G38:G193,AD38:AD193))</f>
        <v>63552.773716034877</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535004.13695552899</v>
      </c>
      <c r="Z211" s="291">
        <f>SUMPRODUCT(H38:H193,Z38:Z193)</f>
        <v>1798013.4356427919</v>
      </c>
      <c r="AA211" s="291">
        <f>IF(AA36="kw",SUMPRODUCT(N38:N193,S38:S193,AA38:AA193),SUMPRODUCT(H38:H193,AA38:AA193))</f>
        <v>2328.9933173877762</v>
      </c>
      <c r="AB211" s="291">
        <f>IF(AB36="kw",SUMPRODUCT(N38:N193,S38:S193,AB38:AB193),SUMPRODUCT(H38:H193,AB38:AB193))</f>
        <v>0</v>
      </c>
      <c r="AC211" s="291">
        <f>IF(AC36="kw",SUMPRODUCT(N38:N193,S38:S193,AC38:AC193),SUMPRODUCT(H38:H193,AC38:AC193))</f>
        <v>70.516728310078477</v>
      </c>
      <c r="AD211" s="291">
        <f>IF(AD36="kw",SUMPRODUCT(N38:N193,S38:S193,AD38:AD193),SUMPRODUCT(H38:H193,AD38:AD193))</f>
        <v>63552.773716034877</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525643.70969706518</v>
      </c>
      <c r="Z212" s="326">
        <f>SUMPRODUCT(I38:I193,Z38:Z193)</f>
        <v>1798013.4356427919</v>
      </c>
      <c r="AA212" s="326">
        <f>IF(AA36="kw",SUMPRODUCT(N38:N193,T38:T193,AA38:AA193),SUMPRODUCT(I38:I193,AA38:AA193))</f>
        <v>2328.9933173877762</v>
      </c>
      <c r="AB212" s="326">
        <f>IF(AB36="kw",SUMPRODUCT(N38:N193,T38:T193,AB38:AB193),SUMPRODUCT(I38:I193,AB38:AB193))</f>
        <v>0</v>
      </c>
      <c r="AC212" s="326">
        <f>IF(AC36="kw",SUMPRODUCT(N38:N193,T38:T193,AC38:AC193),SUMPRODUCT(I38:I193,AC38:AC193))</f>
        <v>70.516728310078477</v>
      </c>
      <c r="AD212" s="326">
        <f>IF(AD36="kw",SUMPRODUCT(N38:N193,T38:T193,AD38:AD193),SUMPRODUCT(I38:I193,AD38:AD193))</f>
        <v>63552.773716034877</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583</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9">
      <c r="B214" s="438"/>
    </row>
    <row r="215" spans="1:39" ht="15.9">
      <c r="B215" s="438"/>
    </row>
    <row r="216" spans="1:39" ht="15.4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1036" t="s">
        <v>211</v>
      </c>
      <c r="C217" s="1038" t="s">
        <v>33</v>
      </c>
      <c r="D217" s="284" t="s">
        <v>421</v>
      </c>
      <c r="E217" s="1040" t="s">
        <v>209</v>
      </c>
      <c r="F217" s="1041"/>
      <c r="G217" s="1041"/>
      <c r="H217" s="1041"/>
      <c r="I217" s="1041"/>
      <c r="J217" s="1041"/>
      <c r="K217" s="1041"/>
      <c r="L217" s="1041"/>
      <c r="M217" s="1042"/>
      <c r="N217" s="1043" t="s">
        <v>213</v>
      </c>
      <c r="O217" s="284" t="s">
        <v>422</v>
      </c>
      <c r="P217" s="1040" t="s">
        <v>212</v>
      </c>
      <c r="Q217" s="1041"/>
      <c r="R217" s="1041"/>
      <c r="S217" s="1041"/>
      <c r="T217" s="1041"/>
      <c r="U217" s="1041"/>
      <c r="V217" s="1041"/>
      <c r="W217" s="1041"/>
      <c r="X217" s="1042"/>
      <c r="Y217" s="1033" t="s">
        <v>243</v>
      </c>
      <c r="Z217" s="1034"/>
      <c r="AA217" s="1034"/>
      <c r="AB217" s="1034"/>
      <c r="AC217" s="1034"/>
      <c r="AD217" s="1034"/>
      <c r="AE217" s="1034"/>
      <c r="AF217" s="1034"/>
      <c r="AG217" s="1034"/>
      <c r="AH217" s="1034"/>
      <c r="AI217" s="1034"/>
      <c r="AJ217" s="1034"/>
      <c r="AK217" s="1034"/>
      <c r="AL217" s="1034"/>
      <c r="AM217" s="1035"/>
    </row>
    <row r="218" spans="1:39" ht="60.75" customHeight="1">
      <c r="B218" s="1037"/>
      <c r="C218" s="1039"/>
      <c r="D218" s="285">
        <v>2016</v>
      </c>
      <c r="E218" s="285">
        <v>2017</v>
      </c>
      <c r="F218" s="285">
        <v>2018</v>
      </c>
      <c r="G218" s="285">
        <v>2019</v>
      </c>
      <c r="H218" s="285">
        <v>2020</v>
      </c>
      <c r="I218" s="285">
        <v>2021</v>
      </c>
      <c r="J218" s="285">
        <v>2022</v>
      </c>
      <c r="K218" s="285">
        <v>2023</v>
      </c>
      <c r="L218" s="285">
        <v>2024</v>
      </c>
      <c r="M218" s="285">
        <v>2025</v>
      </c>
      <c r="N218" s="1044"/>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50 - 4,999 kW</v>
      </c>
      <c r="AB218" s="285" t="str">
        <f>'1.  LRAMVA Summary'!G52</f>
        <v>Sentinel Lighting</v>
      </c>
      <c r="AC218" s="285" t="str">
        <f>'1.  LRAMVA Summary'!H52</f>
        <v>Street Lighting</v>
      </c>
      <c r="AD218" s="285" t="str">
        <f>'1.  LRAMVA Summary'!I52</f>
        <v>Unmetered Scattered Load</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kWh</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4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v>0</v>
      </c>
    </row>
    <row r="222" spans="1:39" ht="1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v>0</v>
      </c>
      <c r="Z222" s="411">
        <v>0</v>
      </c>
      <c r="AA222" s="411">
        <v>0</v>
      </c>
      <c r="AB222" s="411">
        <v>0</v>
      </c>
      <c r="AC222" s="411">
        <v>0</v>
      </c>
      <c r="AD222" s="411">
        <v>0</v>
      </c>
      <c r="AE222" s="411">
        <v>0</v>
      </c>
      <c r="AF222" s="411">
        <v>0</v>
      </c>
      <c r="AG222" s="411">
        <v>0</v>
      </c>
      <c r="AH222" s="411">
        <v>0</v>
      </c>
      <c r="AI222" s="411">
        <v>0</v>
      </c>
      <c r="AJ222" s="411">
        <v>0</v>
      </c>
      <c r="AK222" s="411">
        <v>0</v>
      </c>
      <c r="AL222" s="411">
        <v>0</v>
      </c>
      <c r="AM222" s="297"/>
    </row>
    <row r="223" spans="1:39" ht="15.4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v>0</v>
      </c>
    </row>
    <row r="225" spans="1:39" ht="1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v>0</v>
      </c>
      <c r="Z225" s="411">
        <v>0</v>
      </c>
      <c r="AA225" s="411">
        <v>0</v>
      </c>
      <c r="AB225" s="411">
        <v>0</v>
      </c>
      <c r="AC225" s="411">
        <v>0</v>
      </c>
      <c r="AD225" s="411">
        <v>0</v>
      </c>
      <c r="AE225" s="411">
        <v>0</v>
      </c>
      <c r="AF225" s="411">
        <v>0</v>
      </c>
      <c r="AG225" s="411">
        <v>0</v>
      </c>
      <c r="AH225" s="411">
        <v>0</v>
      </c>
      <c r="AI225" s="411">
        <v>0</v>
      </c>
      <c r="AJ225" s="411">
        <v>0</v>
      </c>
      <c r="AK225" s="411">
        <v>0</v>
      </c>
      <c r="AL225" s="411">
        <v>0</v>
      </c>
      <c r="AM225" s="297"/>
    </row>
    <row r="226" spans="1:39" ht="15.4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v>0</v>
      </c>
    </row>
    <row r="228" spans="1:39" ht="1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v>0</v>
      </c>
      <c r="Z228" s="411">
        <v>0</v>
      </c>
      <c r="AA228" s="411">
        <v>0</v>
      </c>
      <c r="AB228" s="411">
        <v>0</v>
      </c>
      <c r="AC228" s="411">
        <v>0</v>
      </c>
      <c r="AD228" s="411">
        <v>0</v>
      </c>
      <c r="AE228" s="411">
        <v>0</v>
      </c>
      <c r="AF228" s="411">
        <v>0</v>
      </c>
      <c r="AG228" s="411">
        <v>0</v>
      </c>
      <c r="AH228" s="411">
        <v>0</v>
      </c>
      <c r="AI228" s="411">
        <v>0</v>
      </c>
      <c r="AJ228" s="411">
        <v>0</v>
      </c>
      <c r="AK228" s="411">
        <v>0</v>
      </c>
      <c r="AL228" s="411">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673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v>0</v>
      </c>
    </row>
    <row r="231" spans="1:39" ht="1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v>0</v>
      </c>
      <c r="Z231" s="411">
        <v>0</v>
      </c>
      <c r="AA231" s="411">
        <v>0</v>
      </c>
      <c r="AB231" s="411">
        <v>0</v>
      </c>
      <c r="AC231" s="411">
        <v>0</v>
      </c>
      <c r="AD231" s="411">
        <v>0</v>
      </c>
      <c r="AE231" s="411">
        <v>0</v>
      </c>
      <c r="AF231" s="411">
        <v>0</v>
      </c>
      <c r="AG231" s="411">
        <v>0</v>
      </c>
      <c r="AH231" s="411">
        <v>0</v>
      </c>
      <c r="AI231" s="411">
        <v>0</v>
      </c>
      <c r="AJ231" s="411">
        <v>0</v>
      </c>
      <c r="AK231" s="411">
        <v>0</v>
      </c>
      <c r="AL231" s="411">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v>0</v>
      </c>
    </row>
    <row r="234" spans="1:39" ht="1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v>0</v>
      </c>
      <c r="Z234" s="411">
        <v>0</v>
      </c>
      <c r="AA234" s="411">
        <v>0</v>
      </c>
      <c r="AB234" s="411">
        <v>0</v>
      </c>
      <c r="AC234" s="411">
        <v>0</v>
      </c>
      <c r="AD234" s="411">
        <v>0</v>
      </c>
      <c r="AE234" s="411">
        <v>0</v>
      </c>
      <c r="AF234" s="411">
        <v>0</v>
      </c>
      <c r="AG234" s="411">
        <v>0</v>
      </c>
      <c r="AH234" s="411">
        <v>0</v>
      </c>
      <c r="AI234" s="411">
        <v>0</v>
      </c>
      <c r="AJ234" s="411">
        <v>0</v>
      </c>
      <c r="AK234" s="411">
        <v>0</v>
      </c>
      <c r="AL234" s="411">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4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v>0</v>
      </c>
    </row>
    <row r="238" spans="1:39" ht="15" outlineLevel="1">
      <c r="B238" s="294" t="s">
        <v>289</v>
      </c>
      <c r="C238" s="291" t="s">
        <v>163</v>
      </c>
      <c r="D238" s="295"/>
      <c r="E238" s="295"/>
      <c r="F238" s="295"/>
      <c r="G238" s="295"/>
      <c r="H238" s="295"/>
      <c r="I238" s="295"/>
      <c r="J238" s="295"/>
      <c r="K238" s="295"/>
      <c r="L238" s="295"/>
      <c r="M238" s="295"/>
      <c r="N238" s="295">
        <v>12</v>
      </c>
      <c r="O238" s="295"/>
      <c r="P238" s="295"/>
      <c r="Q238" s="295"/>
      <c r="R238" s="295"/>
      <c r="S238" s="295"/>
      <c r="T238" s="295"/>
      <c r="U238" s="295"/>
      <c r="V238" s="295"/>
      <c r="W238" s="295"/>
      <c r="X238" s="295"/>
      <c r="Y238" s="411">
        <v>0</v>
      </c>
      <c r="Z238" s="411">
        <v>0</v>
      </c>
      <c r="AA238" s="411">
        <v>0</v>
      </c>
      <c r="AB238" s="411">
        <v>0</v>
      </c>
      <c r="AC238" s="411">
        <v>0</v>
      </c>
      <c r="AD238" s="411">
        <v>0</v>
      </c>
      <c r="AE238" s="411">
        <v>0</v>
      </c>
      <c r="AF238" s="411">
        <v>0</v>
      </c>
      <c r="AG238" s="411">
        <v>0</v>
      </c>
      <c r="AH238" s="411">
        <v>0</v>
      </c>
      <c r="AI238" s="411">
        <v>0</v>
      </c>
      <c r="AJ238" s="411">
        <v>0</v>
      </c>
      <c r="AK238" s="411">
        <v>0</v>
      </c>
      <c r="AL238" s="411">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v>0</v>
      </c>
    </row>
    <row r="241" spans="1:39" ht="15" outlineLevel="1">
      <c r="B241" s="294" t="s">
        <v>289</v>
      </c>
      <c r="C241" s="291" t="s">
        <v>163</v>
      </c>
      <c r="D241" s="295"/>
      <c r="E241" s="295"/>
      <c r="F241" s="295"/>
      <c r="G241" s="295"/>
      <c r="H241" s="295"/>
      <c r="I241" s="295"/>
      <c r="J241" s="295"/>
      <c r="K241" s="295"/>
      <c r="L241" s="295"/>
      <c r="M241" s="295"/>
      <c r="N241" s="295">
        <v>12</v>
      </c>
      <c r="O241" s="295"/>
      <c r="P241" s="295"/>
      <c r="Q241" s="295"/>
      <c r="R241" s="295"/>
      <c r="S241" s="295"/>
      <c r="T241" s="295"/>
      <c r="U241" s="295"/>
      <c r="V241" s="295"/>
      <c r="W241" s="295"/>
      <c r="X241" s="295"/>
      <c r="Y241" s="411">
        <v>0</v>
      </c>
      <c r="Z241" s="411">
        <v>0</v>
      </c>
      <c r="AA241" s="411">
        <v>0</v>
      </c>
      <c r="AB241" s="411">
        <v>0</v>
      </c>
      <c r="AC241" s="411">
        <v>0</v>
      </c>
      <c r="AD241" s="411">
        <v>0</v>
      </c>
      <c r="AE241" s="411">
        <v>0</v>
      </c>
      <c r="AF241" s="411">
        <v>0</v>
      </c>
      <c r="AG241" s="411">
        <v>0</v>
      </c>
      <c r="AH241" s="411">
        <v>0</v>
      </c>
      <c r="AI241" s="411">
        <v>0</v>
      </c>
      <c r="AJ241" s="411">
        <v>0</v>
      </c>
      <c r="AK241" s="411">
        <v>0</v>
      </c>
      <c r="AL241" s="411">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v>0</v>
      </c>
    </row>
    <row r="244" spans="1:39" ht="15" outlineLevel="1">
      <c r="B244" s="294" t="s">
        <v>289</v>
      </c>
      <c r="C244" s="291" t="s">
        <v>163</v>
      </c>
      <c r="D244" s="295"/>
      <c r="E244" s="295"/>
      <c r="F244" s="295"/>
      <c r="G244" s="295"/>
      <c r="H244" s="295"/>
      <c r="I244" s="295"/>
      <c r="J244" s="295"/>
      <c r="K244" s="295"/>
      <c r="L244" s="295"/>
      <c r="M244" s="295"/>
      <c r="N244" s="295">
        <v>12</v>
      </c>
      <c r="O244" s="295"/>
      <c r="P244" s="295"/>
      <c r="Q244" s="295"/>
      <c r="R244" s="295"/>
      <c r="S244" s="295"/>
      <c r="T244" s="295"/>
      <c r="U244" s="295"/>
      <c r="V244" s="295"/>
      <c r="W244" s="295"/>
      <c r="X244" s="295"/>
      <c r="Y244" s="411">
        <v>0</v>
      </c>
      <c r="Z244" s="411">
        <v>0</v>
      </c>
      <c r="AA244" s="411">
        <v>0</v>
      </c>
      <c r="AB244" s="411">
        <v>0</v>
      </c>
      <c r="AC244" s="411">
        <v>0</v>
      </c>
      <c r="AD244" s="411">
        <v>0</v>
      </c>
      <c r="AE244" s="411">
        <v>0</v>
      </c>
      <c r="AF244" s="411">
        <v>0</v>
      </c>
      <c r="AG244" s="411">
        <v>0</v>
      </c>
      <c r="AH244" s="411">
        <v>0</v>
      </c>
      <c r="AI244" s="411">
        <v>0</v>
      </c>
      <c r="AJ244" s="411">
        <v>0</v>
      </c>
      <c r="AK244" s="411">
        <v>0</v>
      </c>
      <c r="AL244" s="411">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v>0</v>
      </c>
    </row>
    <row r="247" spans="1:39" ht="15" outlineLevel="1">
      <c r="B247" s="294" t="s">
        <v>289</v>
      </c>
      <c r="C247" s="291" t="s">
        <v>163</v>
      </c>
      <c r="D247" s="295"/>
      <c r="E247" s="295"/>
      <c r="F247" s="295"/>
      <c r="G247" s="295"/>
      <c r="H247" s="295"/>
      <c r="I247" s="295"/>
      <c r="J247" s="295"/>
      <c r="K247" s="295"/>
      <c r="L247" s="295"/>
      <c r="M247" s="295"/>
      <c r="N247" s="295">
        <v>12</v>
      </c>
      <c r="O247" s="295"/>
      <c r="P247" s="295"/>
      <c r="Q247" s="295"/>
      <c r="R247" s="295"/>
      <c r="S247" s="295"/>
      <c r="T247" s="295"/>
      <c r="U247" s="295"/>
      <c r="V247" s="295"/>
      <c r="W247" s="295"/>
      <c r="X247" s="295"/>
      <c r="Y247" s="411">
        <v>0</v>
      </c>
      <c r="Z247" s="411">
        <v>0</v>
      </c>
      <c r="AA247" s="411">
        <v>0</v>
      </c>
      <c r="AB247" s="411">
        <v>0</v>
      </c>
      <c r="AC247" s="411">
        <v>0</v>
      </c>
      <c r="AD247" s="411">
        <v>0</v>
      </c>
      <c r="AE247" s="411">
        <v>0</v>
      </c>
      <c r="AF247" s="411">
        <v>0</v>
      </c>
      <c r="AG247" s="411">
        <v>0</v>
      </c>
      <c r="AH247" s="411">
        <v>0</v>
      </c>
      <c r="AI247" s="411">
        <v>0</v>
      </c>
      <c r="AJ247" s="411">
        <v>0</v>
      </c>
      <c r="AK247" s="411">
        <v>0</v>
      </c>
      <c r="AL247" s="411">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v>0</v>
      </c>
    </row>
    <row r="250" spans="1:39" ht="15" outlineLevel="1">
      <c r="B250" s="294" t="s">
        <v>289</v>
      </c>
      <c r="C250" s="291" t="s">
        <v>163</v>
      </c>
      <c r="D250" s="295"/>
      <c r="E250" s="295"/>
      <c r="F250" s="295"/>
      <c r="G250" s="295"/>
      <c r="H250" s="295"/>
      <c r="I250" s="295"/>
      <c r="J250" s="295"/>
      <c r="K250" s="295"/>
      <c r="L250" s="295"/>
      <c r="M250" s="295"/>
      <c r="N250" s="295">
        <v>3</v>
      </c>
      <c r="O250" s="295"/>
      <c r="P250" s="295"/>
      <c r="Q250" s="295"/>
      <c r="R250" s="295"/>
      <c r="S250" s="295"/>
      <c r="T250" s="295"/>
      <c r="U250" s="295"/>
      <c r="V250" s="295"/>
      <c r="W250" s="295"/>
      <c r="X250" s="295"/>
      <c r="Y250" s="411">
        <v>0</v>
      </c>
      <c r="Z250" s="411">
        <v>0</v>
      </c>
      <c r="AA250" s="411">
        <v>0</v>
      </c>
      <c r="AB250" s="411">
        <v>0</v>
      </c>
      <c r="AC250" s="411">
        <v>0</v>
      </c>
      <c r="AD250" s="411">
        <v>0</v>
      </c>
      <c r="AE250" s="411">
        <v>0</v>
      </c>
      <c r="AF250" s="411">
        <v>0</v>
      </c>
      <c r="AG250" s="411">
        <v>0</v>
      </c>
      <c r="AH250" s="411">
        <v>0</v>
      </c>
      <c r="AI250" s="411">
        <v>0</v>
      </c>
      <c r="AJ250" s="411">
        <v>0</v>
      </c>
      <c r="AK250" s="411">
        <v>0</v>
      </c>
      <c r="AL250" s="411">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4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v>0</v>
      </c>
    </row>
    <row r="254" spans="1:39" ht="15" outlineLevel="1">
      <c r="B254" s="294" t="s">
        <v>289</v>
      </c>
      <c r="C254" s="291" t="s">
        <v>163</v>
      </c>
      <c r="D254" s="295"/>
      <c r="E254" s="295"/>
      <c r="F254" s="295"/>
      <c r="G254" s="295"/>
      <c r="H254" s="295"/>
      <c r="I254" s="295"/>
      <c r="J254" s="295"/>
      <c r="K254" s="295"/>
      <c r="L254" s="295"/>
      <c r="M254" s="295"/>
      <c r="N254" s="295">
        <v>12</v>
      </c>
      <c r="O254" s="295"/>
      <c r="P254" s="295"/>
      <c r="Q254" s="295"/>
      <c r="R254" s="295"/>
      <c r="S254" s="295"/>
      <c r="T254" s="295"/>
      <c r="U254" s="295"/>
      <c r="V254" s="295"/>
      <c r="W254" s="295"/>
      <c r="X254" s="295"/>
      <c r="Y254" s="411">
        <v>0</v>
      </c>
      <c r="Z254" s="411">
        <v>0</v>
      </c>
      <c r="AA254" s="411">
        <v>0</v>
      </c>
      <c r="AB254" s="411">
        <v>0</v>
      </c>
      <c r="AC254" s="411">
        <v>0</v>
      </c>
      <c r="AD254" s="411">
        <v>0</v>
      </c>
      <c r="AE254" s="411">
        <v>0</v>
      </c>
      <c r="AF254" s="411">
        <v>0</v>
      </c>
      <c r="AG254" s="411">
        <v>0</v>
      </c>
      <c r="AH254" s="411">
        <v>0</v>
      </c>
      <c r="AI254" s="411">
        <v>0</v>
      </c>
      <c r="AJ254" s="411">
        <v>0</v>
      </c>
      <c r="AK254" s="411">
        <v>0</v>
      </c>
      <c r="AL254" s="411">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v>0</v>
      </c>
    </row>
    <row r="257" spans="1:40" ht="15" outlineLevel="1">
      <c r="B257" s="294" t="s">
        <v>289</v>
      </c>
      <c r="C257" s="291" t="s">
        <v>163</v>
      </c>
      <c r="D257" s="295"/>
      <c r="E257" s="295"/>
      <c r="F257" s="295"/>
      <c r="G257" s="295"/>
      <c r="H257" s="295"/>
      <c r="I257" s="295"/>
      <c r="J257" s="295"/>
      <c r="K257" s="295"/>
      <c r="L257" s="295"/>
      <c r="M257" s="295"/>
      <c r="N257" s="295">
        <v>12</v>
      </c>
      <c r="O257" s="295"/>
      <c r="P257" s="295"/>
      <c r="Q257" s="295"/>
      <c r="R257" s="295"/>
      <c r="S257" s="295"/>
      <c r="T257" s="295"/>
      <c r="U257" s="295"/>
      <c r="V257" s="295"/>
      <c r="W257" s="295"/>
      <c r="X257" s="295"/>
      <c r="Y257" s="411">
        <v>0</v>
      </c>
      <c r="Z257" s="411">
        <v>0</v>
      </c>
      <c r="AA257" s="411">
        <v>0</v>
      </c>
      <c r="AB257" s="411">
        <v>0</v>
      </c>
      <c r="AC257" s="411">
        <v>0</v>
      </c>
      <c r="AD257" s="411">
        <v>0</v>
      </c>
      <c r="AE257" s="411">
        <v>0</v>
      </c>
      <c r="AF257" s="411">
        <v>0</v>
      </c>
      <c r="AG257" s="411">
        <v>0</v>
      </c>
      <c r="AH257" s="411">
        <v>0</v>
      </c>
      <c r="AI257" s="411">
        <v>0</v>
      </c>
      <c r="AJ257" s="411">
        <v>0</v>
      </c>
      <c r="AK257" s="411">
        <v>0</v>
      </c>
      <c r="AL257" s="411">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v>0</v>
      </c>
    </row>
    <row r="260" spans="1:40" ht="15" outlineLevel="1">
      <c r="B260" s="294" t="s">
        <v>289</v>
      </c>
      <c r="C260" s="291" t="s">
        <v>163</v>
      </c>
      <c r="D260" s="295"/>
      <c r="E260" s="295"/>
      <c r="F260" s="295"/>
      <c r="G260" s="295"/>
      <c r="H260" s="295"/>
      <c r="I260" s="295"/>
      <c r="J260" s="295"/>
      <c r="K260" s="295"/>
      <c r="L260" s="295"/>
      <c r="M260" s="295"/>
      <c r="N260" s="295">
        <v>12</v>
      </c>
      <c r="O260" s="295"/>
      <c r="P260" s="295"/>
      <c r="Q260" s="295"/>
      <c r="R260" s="295"/>
      <c r="S260" s="295"/>
      <c r="T260" s="295"/>
      <c r="U260" s="295"/>
      <c r="V260" s="295"/>
      <c r="W260" s="295"/>
      <c r="X260" s="295"/>
      <c r="Y260" s="411">
        <v>0</v>
      </c>
      <c r="Z260" s="411">
        <v>0</v>
      </c>
      <c r="AA260" s="411">
        <v>0</v>
      </c>
      <c r="AB260" s="411">
        <v>0</v>
      </c>
      <c r="AC260" s="411">
        <v>0</v>
      </c>
      <c r="AD260" s="411">
        <v>0</v>
      </c>
      <c r="AE260" s="411">
        <v>0</v>
      </c>
      <c r="AF260" s="411">
        <v>0</v>
      </c>
      <c r="AG260" s="411">
        <v>0</v>
      </c>
      <c r="AH260" s="411">
        <v>0</v>
      </c>
      <c r="AI260" s="411">
        <v>0</v>
      </c>
      <c r="AJ260" s="411">
        <v>0</v>
      </c>
      <c r="AK260" s="411">
        <v>0</v>
      </c>
      <c r="AL260" s="411">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4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v>0</v>
      </c>
    </row>
    <row r="264" spans="1:40" ht="15" outlineLevel="1">
      <c r="B264" s="294" t="s">
        <v>289</v>
      </c>
      <c r="C264" s="291" t="s">
        <v>163</v>
      </c>
      <c r="D264" s="295"/>
      <c r="E264" s="295"/>
      <c r="F264" s="295"/>
      <c r="G264" s="295"/>
      <c r="H264" s="295"/>
      <c r="I264" s="295"/>
      <c r="J264" s="295"/>
      <c r="K264" s="295"/>
      <c r="L264" s="295"/>
      <c r="M264" s="295"/>
      <c r="N264" s="295">
        <v>12</v>
      </c>
      <c r="O264" s="295"/>
      <c r="P264" s="295"/>
      <c r="Q264" s="295"/>
      <c r="R264" s="295"/>
      <c r="S264" s="295"/>
      <c r="T264" s="295"/>
      <c r="U264" s="295"/>
      <c r="V264" s="295"/>
      <c r="W264" s="295"/>
      <c r="X264" s="295"/>
      <c r="Y264" s="411">
        <v>0</v>
      </c>
      <c r="Z264" s="411">
        <v>0</v>
      </c>
      <c r="AA264" s="411">
        <v>0</v>
      </c>
      <c r="AB264" s="411">
        <v>0</v>
      </c>
      <c r="AC264" s="411">
        <v>0</v>
      </c>
      <c r="AD264" s="411">
        <v>0</v>
      </c>
      <c r="AE264" s="411">
        <v>0</v>
      </c>
      <c r="AF264" s="411">
        <v>0</v>
      </c>
      <c r="AG264" s="411">
        <v>0</v>
      </c>
      <c r="AH264" s="411">
        <v>0</v>
      </c>
      <c r="AI264" s="411">
        <v>0</v>
      </c>
      <c r="AJ264" s="411">
        <v>0</v>
      </c>
      <c r="AK264" s="411">
        <v>0</v>
      </c>
      <c r="AL264" s="411">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4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v>0</v>
      </c>
    </row>
    <row r="268" spans="1:40" ht="15" outlineLevel="1">
      <c r="B268" s="294" t="s">
        <v>289</v>
      </c>
      <c r="C268" s="291" t="s">
        <v>163</v>
      </c>
      <c r="D268" s="295"/>
      <c r="E268" s="295"/>
      <c r="F268" s="295"/>
      <c r="G268" s="295"/>
      <c r="H268" s="295"/>
      <c r="I268" s="295"/>
      <c r="J268" s="295"/>
      <c r="K268" s="295"/>
      <c r="L268" s="295"/>
      <c r="M268" s="295"/>
      <c r="N268" s="295">
        <v>0</v>
      </c>
      <c r="O268" s="295"/>
      <c r="P268" s="295"/>
      <c r="Q268" s="295"/>
      <c r="R268" s="295"/>
      <c r="S268" s="295"/>
      <c r="T268" s="295"/>
      <c r="U268" s="295"/>
      <c r="V268" s="295"/>
      <c r="W268" s="295"/>
      <c r="X268" s="295"/>
      <c r="Y268" s="411">
        <v>0</v>
      </c>
      <c r="Z268" s="411">
        <v>0</v>
      </c>
      <c r="AA268" s="411">
        <v>0</v>
      </c>
      <c r="AB268" s="411">
        <v>0</v>
      </c>
      <c r="AC268" s="411">
        <v>0</v>
      </c>
      <c r="AD268" s="411">
        <v>0</v>
      </c>
      <c r="AE268" s="411">
        <v>0</v>
      </c>
      <c r="AF268" s="411">
        <v>0</v>
      </c>
      <c r="AG268" s="411">
        <v>0</v>
      </c>
      <c r="AH268" s="411">
        <v>0</v>
      </c>
      <c r="AI268" s="411">
        <v>0</v>
      </c>
      <c r="AJ268" s="411">
        <v>0</v>
      </c>
      <c r="AK268" s="411">
        <v>0</v>
      </c>
      <c r="AL268" s="411">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v>0</v>
      </c>
    </row>
    <row r="271" spans="1:40" s="283" customFormat="1" ht="15" outlineLevel="1">
      <c r="A271" s="522"/>
      <c r="B271" s="324" t="s">
        <v>289</v>
      </c>
      <c r="C271" s="291" t="s">
        <v>163</v>
      </c>
      <c r="D271" s="295"/>
      <c r="E271" s="295"/>
      <c r="F271" s="295"/>
      <c r="G271" s="295"/>
      <c r="H271" s="295"/>
      <c r="I271" s="295"/>
      <c r="J271" s="295"/>
      <c r="K271" s="295"/>
      <c r="L271" s="295"/>
      <c r="M271" s="295"/>
      <c r="N271" s="295">
        <v>0</v>
      </c>
      <c r="O271" s="295"/>
      <c r="P271" s="295"/>
      <c r="Q271" s="295"/>
      <c r="R271" s="295"/>
      <c r="S271" s="295"/>
      <c r="T271" s="295"/>
      <c r="U271" s="295"/>
      <c r="V271" s="295"/>
      <c r="W271" s="295"/>
      <c r="X271" s="295"/>
      <c r="Y271" s="411">
        <v>0</v>
      </c>
      <c r="Z271" s="411">
        <v>0</v>
      </c>
      <c r="AA271" s="411">
        <v>0</v>
      </c>
      <c r="AB271" s="411">
        <v>0</v>
      </c>
      <c r="AC271" s="411">
        <v>0</v>
      </c>
      <c r="AD271" s="411">
        <v>0</v>
      </c>
      <c r="AE271" s="411">
        <v>0</v>
      </c>
      <c r="AF271" s="411">
        <v>0</v>
      </c>
      <c r="AG271" s="411">
        <v>0</v>
      </c>
      <c r="AH271" s="411">
        <v>0</v>
      </c>
      <c r="AI271" s="411">
        <v>0</v>
      </c>
      <c r="AJ271" s="411">
        <v>0</v>
      </c>
      <c r="AK271" s="411">
        <v>0</v>
      </c>
      <c r="AL271" s="41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4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v>536.76819085587715</v>
      </c>
      <c r="E274" s="295">
        <v>536.76819085587715</v>
      </c>
      <c r="F274" s="295">
        <v>536.76819085587715</v>
      </c>
      <c r="G274" s="295">
        <v>536.76819085587715</v>
      </c>
      <c r="H274" s="295">
        <v>536.76819085587715</v>
      </c>
      <c r="I274" s="295">
        <v>536.76819085587715</v>
      </c>
      <c r="J274" s="295">
        <v>536.76819085587715</v>
      </c>
      <c r="K274" s="295">
        <v>536.76819085587715</v>
      </c>
      <c r="L274" s="295">
        <v>536.76819085587715</v>
      </c>
      <c r="M274" s="295">
        <v>536.76819085587715</v>
      </c>
      <c r="N274" s="295">
        <v>12</v>
      </c>
      <c r="O274" s="295">
        <v>7.7687302598165281E-2</v>
      </c>
      <c r="P274" s="295">
        <v>7.7687302598165281E-2</v>
      </c>
      <c r="Q274" s="295">
        <v>7.7687302598165281E-2</v>
      </c>
      <c r="R274" s="295">
        <v>7.7687302598165281E-2</v>
      </c>
      <c r="S274" s="295">
        <v>7.7687302598165281E-2</v>
      </c>
      <c r="T274" s="295">
        <v>7.7687302598165281E-2</v>
      </c>
      <c r="U274" s="295">
        <v>7.7687302598165281E-2</v>
      </c>
      <c r="V274" s="295">
        <v>7.7687302598165281E-2</v>
      </c>
      <c r="W274" s="295">
        <v>7.7687302598165281E-2</v>
      </c>
      <c r="X274" s="295">
        <v>7.7687302598165281E-2</v>
      </c>
      <c r="Y274" s="426">
        <v>1</v>
      </c>
      <c r="Z274" s="410"/>
      <c r="AA274" s="410"/>
      <c r="AB274" s="410"/>
      <c r="AC274" s="410"/>
      <c r="AD274" s="410"/>
      <c r="AE274" s="410"/>
      <c r="AF274" s="415"/>
      <c r="AG274" s="415"/>
      <c r="AH274" s="415"/>
      <c r="AI274" s="415"/>
      <c r="AJ274" s="415"/>
      <c r="AK274" s="415"/>
      <c r="AL274" s="415"/>
      <c r="AM274" s="296">
        <v>1</v>
      </c>
    </row>
    <row r="275" spans="1:39" ht="15" outlineLevel="1">
      <c r="B275" s="294" t="s">
        <v>289</v>
      </c>
      <c r="C275" s="291" t="s">
        <v>163</v>
      </c>
      <c r="D275" s="295"/>
      <c r="E275" s="295"/>
      <c r="F275" s="295"/>
      <c r="G275" s="295"/>
      <c r="H275" s="295"/>
      <c r="I275" s="295"/>
      <c r="J275" s="295"/>
      <c r="K275" s="295"/>
      <c r="L275" s="295"/>
      <c r="M275" s="295"/>
      <c r="N275" s="295">
        <v>12</v>
      </c>
      <c r="O275" s="295"/>
      <c r="P275" s="295"/>
      <c r="Q275" s="295"/>
      <c r="R275" s="295"/>
      <c r="S275" s="295"/>
      <c r="T275" s="295"/>
      <c r="U275" s="295"/>
      <c r="V275" s="295"/>
      <c r="W275" s="295"/>
      <c r="X275" s="295"/>
      <c r="Y275" s="411">
        <v>1</v>
      </c>
      <c r="Z275" s="411">
        <v>0</v>
      </c>
      <c r="AA275" s="411">
        <v>0</v>
      </c>
      <c r="AB275" s="411">
        <v>0</v>
      </c>
      <c r="AC275" s="411">
        <v>0</v>
      </c>
      <c r="AD275" s="411">
        <v>0</v>
      </c>
      <c r="AE275" s="411">
        <v>0</v>
      </c>
      <c r="AF275" s="411">
        <v>0</v>
      </c>
      <c r="AG275" s="411">
        <v>0</v>
      </c>
      <c r="AH275" s="411">
        <v>0</v>
      </c>
      <c r="AI275" s="411">
        <v>0</v>
      </c>
      <c r="AJ275" s="411">
        <v>0</v>
      </c>
      <c r="AK275" s="411">
        <v>0</v>
      </c>
      <c r="AL275" s="411">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v>0</v>
      </c>
    </row>
    <row r="278" spans="1:39" ht="15" outlineLevel="1">
      <c r="B278" s="294" t="s">
        <v>289</v>
      </c>
      <c r="C278" s="291" t="s">
        <v>163</v>
      </c>
      <c r="D278" s="295"/>
      <c r="E278" s="295"/>
      <c r="F278" s="295"/>
      <c r="G278" s="295"/>
      <c r="H278" s="295"/>
      <c r="I278" s="295"/>
      <c r="J278" s="295"/>
      <c r="K278" s="295"/>
      <c r="L278" s="295"/>
      <c r="M278" s="295"/>
      <c r="N278" s="295">
        <v>12</v>
      </c>
      <c r="O278" s="295"/>
      <c r="P278" s="295"/>
      <c r="Q278" s="295"/>
      <c r="R278" s="295"/>
      <c r="S278" s="295"/>
      <c r="T278" s="295"/>
      <c r="U278" s="295"/>
      <c r="V278" s="295"/>
      <c r="W278" s="295"/>
      <c r="X278" s="295"/>
      <c r="Y278" s="411">
        <v>0</v>
      </c>
      <c r="Z278" s="411">
        <v>0</v>
      </c>
      <c r="AA278" s="411">
        <v>0</v>
      </c>
      <c r="AB278" s="411">
        <v>0</v>
      </c>
      <c r="AC278" s="411">
        <v>0</v>
      </c>
      <c r="AD278" s="411">
        <v>0</v>
      </c>
      <c r="AE278" s="411">
        <v>0</v>
      </c>
      <c r="AF278" s="411">
        <v>0</v>
      </c>
      <c r="AG278" s="411">
        <v>0</v>
      </c>
      <c r="AH278" s="411">
        <v>0</v>
      </c>
      <c r="AI278" s="411">
        <v>0</v>
      </c>
      <c r="AJ278" s="411">
        <v>0</v>
      </c>
      <c r="AK278" s="411">
        <v>0</v>
      </c>
      <c r="AL278" s="411">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v>0</v>
      </c>
    </row>
    <row r="281" spans="1:39" ht="15" outlineLevel="1">
      <c r="B281" s="294" t="s">
        <v>289</v>
      </c>
      <c r="C281" s="291" t="s">
        <v>163</v>
      </c>
      <c r="D281" s="295"/>
      <c r="E281" s="295"/>
      <c r="F281" s="295"/>
      <c r="G281" s="295"/>
      <c r="H281" s="295"/>
      <c r="I281" s="295"/>
      <c r="J281" s="295"/>
      <c r="K281" s="295"/>
      <c r="L281" s="295"/>
      <c r="M281" s="295"/>
      <c r="N281" s="295">
        <v>12</v>
      </c>
      <c r="O281" s="295"/>
      <c r="P281" s="295"/>
      <c r="Q281" s="295"/>
      <c r="R281" s="295"/>
      <c r="S281" s="295"/>
      <c r="T281" s="295"/>
      <c r="U281" s="295"/>
      <c r="V281" s="295"/>
      <c r="W281" s="295"/>
      <c r="X281" s="295"/>
      <c r="Y281" s="411">
        <v>0</v>
      </c>
      <c r="Z281" s="411">
        <v>0</v>
      </c>
      <c r="AA281" s="411">
        <v>0</v>
      </c>
      <c r="AB281" s="411">
        <v>0</v>
      </c>
      <c r="AC281" s="411">
        <v>0</v>
      </c>
      <c r="AD281" s="411">
        <v>0</v>
      </c>
      <c r="AE281" s="411">
        <v>0</v>
      </c>
      <c r="AF281" s="411">
        <v>0</v>
      </c>
      <c r="AG281" s="411">
        <v>0</v>
      </c>
      <c r="AH281" s="411">
        <v>0</v>
      </c>
      <c r="AI281" s="411">
        <v>0</v>
      </c>
      <c r="AJ281" s="411">
        <v>0</v>
      </c>
      <c r="AK281" s="411">
        <v>0</v>
      </c>
      <c r="AL281" s="411">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v>0</v>
      </c>
    </row>
    <row r="284" spans="1:39" ht="15" outlineLevel="1">
      <c r="B284" s="294" t="s">
        <v>289</v>
      </c>
      <c r="C284" s="291" t="s">
        <v>163</v>
      </c>
      <c r="D284" s="295"/>
      <c r="E284" s="295"/>
      <c r="F284" s="295"/>
      <c r="G284" s="295"/>
      <c r="H284" s="295"/>
      <c r="I284" s="295"/>
      <c r="J284" s="295"/>
      <c r="K284" s="295"/>
      <c r="L284" s="295"/>
      <c r="M284" s="295"/>
      <c r="N284" s="295">
        <v>12</v>
      </c>
      <c r="O284" s="295"/>
      <c r="P284" s="295"/>
      <c r="Q284" s="295"/>
      <c r="R284" s="295"/>
      <c r="S284" s="295"/>
      <c r="T284" s="295"/>
      <c r="U284" s="295"/>
      <c r="V284" s="295"/>
      <c r="W284" s="295"/>
      <c r="X284" s="295"/>
      <c r="Y284" s="411">
        <v>0</v>
      </c>
      <c r="Z284" s="411">
        <v>0</v>
      </c>
      <c r="AA284" s="411">
        <v>0</v>
      </c>
      <c r="AB284" s="411">
        <v>0</v>
      </c>
      <c r="AC284" s="411">
        <v>0</v>
      </c>
      <c r="AD284" s="411">
        <v>0</v>
      </c>
      <c r="AE284" s="411">
        <v>0</v>
      </c>
      <c r="AF284" s="411">
        <v>0</v>
      </c>
      <c r="AG284" s="411">
        <v>0</v>
      </c>
      <c r="AH284" s="411">
        <v>0</v>
      </c>
      <c r="AI284" s="411">
        <v>0</v>
      </c>
      <c r="AJ284" s="411">
        <v>0</v>
      </c>
      <c r="AK284" s="411">
        <v>0</v>
      </c>
      <c r="AL284" s="411">
        <v>0</v>
      </c>
      <c r="AM284" s="306"/>
    </row>
    <row r="285" spans="1:39" ht="15.4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4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4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295">
        <v>720083.76447592198</v>
      </c>
      <c r="E288" s="295">
        <v>720083.76447592198</v>
      </c>
      <c r="F288" s="295">
        <v>720083.76447592198</v>
      </c>
      <c r="G288" s="295">
        <v>720083.76447592198</v>
      </c>
      <c r="H288" s="295">
        <v>720083.76447592198</v>
      </c>
      <c r="I288" s="295">
        <v>720083.76447592198</v>
      </c>
      <c r="J288" s="295">
        <v>720083.76447592198</v>
      </c>
      <c r="K288" s="295">
        <v>719978.10279471672</v>
      </c>
      <c r="L288" s="295">
        <v>719978.10279471672</v>
      </c>
      <c r="M288" s="295">
        <v>716678.98889022367</v>
      </c>
      <c r="N288" s="291"/>
      <c r="O288" s="295">
        <v>46.742182209799218</v>
      </c>
      <c r="P288" s="295">
        <v>46.742182209799218</v>
      </c>
      <c r="Q288" s="295">
        <v>46.742182209799218</v>
      </c>
      <c r="R288" s="295">
        <v>46.742182209799218</v>
      </c>
      <c r="S288" s="295">
        <v>46.742182209799218</v>
      </c>
      <c r="T288" s="295">
        <v>46.742182209799218</v>
      </c>
      <c r="U288" s="295">
        <v>46.742182209799218</v>
      </c>
      <c r="V288" s="295">
        <v>46.741232788375683</v>
      </c>
      <c r="W288" s="295">
        <v>46.741232788375683</v>
      </c>
      <c r="X288" s="295">
        <v>46.534123328201098</v>
      </c>
      <c r="Y288" s="410">
        <v>1</v>
      </c>
      <c r="Z288" s="410"/>
      <c r="AA288" s="410"/>
      <c r="AB288" s="410"/>
      <c r="AC288" s="410"/>
      <c r="AD288" s="410"/>
      <c r="AE288" s="410"/>
      <c r="AF288" s="410"/>
      <c r="AG288" s="410"/>
      <c r="AH288" s="410"/>
      <c r="AI288" s="410"/>
      <c r="AJ288" s="410"/>
      <c r="AK288" s="410"/>
      <c r="AL288" s="410"/>
      <c r="AM288" s="296">
        <v>1</v>
      </c>
    </row>
    <row r="289" spans="1:39" ht="15" outlineLevel="1">
      <c r="B289" s="294" t="s">
        <v>289</v>
      </c>
      <c r="C289" s="291" t="s">
        <v>163</v>
      </c>
      <c r="D289" s="295">
        <v>79815.93275005286</v>
      </c>
      <c r="E289" s="295">
        <v>79815.93275005286</v>
      </c>
      <c r="F289" s="295">
        <v>79815.93275005286</v>
      </c>
      <c r="G289" s="295">
        <v>79815.93275005286</v>
      </c>
      <c r="H289" s="295">
        <v>79815.93275005286</v>
      </c>
      <c r="I289" s="295">
        <v>79815.93275005286</v>
      </c>
      <c r="J289" s="295">
        <v>79815.93275005286</v>
      </c>
      <c r="K289" s="295">
        <v>79810.062656652561</v>
      </c>
      <c r="L289" s="295">
        <v>79810.062656652561</v>
      </c>
      <c r="M289" s="295">
        <v>79927.407465204684</v>
      </c>
      <c r="N289" s="291"/>
      <c r="O289" s="295">
        <v>5.0591164028200666</v>
      </c>
      <c r="P289" s="295">
        <v>5.0591164028200666</v>
      </c>
      <c r="Q289" s="295">
        <v>5.0591164028200666</v>
      </c>
      <c r="R289" s="295">
        <v>5.0591164028200666</v>
      </c>
      <c r="S289" s="295">
        <v>5.0591164028200666</v>
      </c>
      <c r="T289" s="295">
        <v>5.0591164028200666</v>
      </c>
      <c r="U289" s="295">
        <v>5.0591164028200666</v>
      </c>
      <c r="V289" s="295">
        <v>5.0590636571854253</v>
      </c>
      <c r="W289" s="295">
        <v>5.0590636571854253</v>
      </c>
      <c r="X289" s="295">
        <v>5.0664302473235896</v>
      </c>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306"/>
    </row>
    <row r="290" spans="1:39" ht="1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53101.000000000029</v>
      </c>
      <c r="E291" s="295">
        <v>53101.000000000029</v>
      </c>
      <c r="F291" s="295">
        <v>53101.000000000029</v>
      </c>
      <c r="G291" s="295">
        <v>53101.000000000029</v>
      </c>
      <c r="H291" s="295">
        <v>53101.000000000029</v>
      </c>
      <c r="I291" s="295">
        <v>53101.000000000029</v>
      </c>
      <c r="J291" s="295">
        <v>53101.000000000029</v>
      </c>
      <c r="K291" s="295">
        <v>53101.000000000029</v>
      </c>
      <c r="L291" s="295">
        <v>53101.000000000029</v>
      </c>
      <c r="M291" s="295">
        <v>53101.000000000029</v>
      </c>
      <c r="N291" s="291"/>
      <c r="O291" s="295">
        <v>15.042999999999996</v>
      </c>
      <c r="P291" s="295">
        <v>15.042999999999996</v>
      </c>
      <c r="Q291" s="295">
        <v>15.042999999999996</v>
      </c>
      <c r="R291" s="295">
        <v>15.042999999999996</v>
      </c>
      <c r="S291" s="295">
        <v>15.042999999999996</v>
      </c>
      <c r="T291" s="295">
        <v>15.042999999999996</v>
      </c>
      <c r="U291" s="295">
        <v>15.042999999999996</v>
      </c>
      <c r="V291" s="295">
        <v>15.042999999999996</v>
      </c>
      <c r="W291" s="295">
        <v>15.042999999999996</v>
      </c>
      <c r="X291" s="295">
        <v>15.042999999999996</v>
      </c>
      <c r="Y291" s="410">
        <v>1</v>
      </c>
      <c r="Z291" s="410"/>
      <c r="AA291" s="410"/>
      <c r="AB291" s="410"/>
      <c r="AC291" s="410"/>
      <c r="AD291" s="410"/>
      <c r="AE291" s="410"/>
      <c r="AF291" s="410"/>
      <c r="AG291" s="410"/>
      <c r="AH291" s="410"/>
      <c r="AI291" s="410"/>
      <c r="AJ291" s="410"/>
      <c r="AK291" s="410"/>
      <c r="AL291" s="410"/>
      <c r="AM291" s="296">
        <v>1</v>
      </c>
    </row>
    <row r="292" spans="1:39" ht="15"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15"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v>0</v>
      </c>
    </row>
    <row r="295" spans="1:39" ht="1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v>0</v>
      </c>
      <c r="Z295" s="411">
        <v>0</v>
      </c>
      <c r="AA295" s="411">
        <v>0</v>
      </c>
      <c r="AB295" s="411">
        <v>0</v>
      </c>
      <c r="AC295" s="411">
        <v>0</v>
      </c>
      <c r="AD295" s="411">
        <v>0</v>
      </c>
      <c r="AE295" s="411">
        <v>0</v>
      </c>
      <c r="AF295" s="411">
        <v>0</v>
      </c>
      <c r="AG295" s="411">
        <v>0</v>
      </c>
      <c r="AH295" s="411">
        <v>0</v>
      </c>
      <c r="AI295" s="411">
        <v>0</v>
      </c>
      <c r="AJ295" s="411">
        <v>0</v>
      </c>
      <c r="AK295" s="411">
        <v>0</v>
      </c>
      <c r="AL295" s="411">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v>0</v>
      </c>
    </row>
    <row r="298" spans="1:39" ht="1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v>0</v>
      </c>
      <c r="AG298" s="411">
        <v>0</v>
      </c>
      <c r="AH298" s="411">
        <v>0</v>
      </c>
      <c r="AI298" s="411">
        <v>0</v>
      </c>
      <c r="AJ298" s="411">
        <v>0</v>
      </c>
      <c r="AK298" s="411">
        <v>0</v>
      </c>
      <c r="AL298" s="411">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4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295">
        <v>13142.640539737338</v>
      </c>
      <c r="E301" s="295">
        <v>13142.640539737338</v>
      </c>
      <c r="F301" s="295">
        <v>13142.640539737338</v>
      </c>
      <c r="G301" s="295">
        <v>13142.640539737338</v>
      </c>
      <c r="H301" s="295">
        <v>13142.640539737338</v>
      </c>
      <c r="I301" s="295">
        <v>13142.640539737338</v>
      </c>
      <c r="J301" s="295">
        <v>13142.640539737338</v>
      </c>
      <c r="K301" s="295">
        <v>13142.640539737338</v>
      </c>
      <c r="L301" s="295">
        <v>13142.640539737338</v>
      </c>
      <c r="M301" s="295">
        <v>13142.640539737338</v>
      </c>
      <c r="N301" s="295">
        <v>12</v>
      </c>
      <c r="O301" s="295">
        <v>1.7149847194239736</v>
      </c>
      <c r="P301" s="295">
        <v>1.7149847194239736</v>
      </c>
      <c r="Q301" s="295">
        <v>1.7149847194239736</v>
      </c>
      <c r="R301" s="295">
        <v>1.7149847194239736</v>
      </c>
      <c r="S301" s="295">
        <v>1.7149847194239736</v>
      </c>
      <c r="T301" s="295">
        <v>1.7149847194239736</v>
      </c>
      <c r="U301" s="295">
        <v>1.7149847194239736</v>
      </c>
      <c r="V301" s="295">
        <v>1.7149847194239736</v>
      </c>
      <c r="W301" s="295">
        <v>1.7149847194239736</v>
      </c>
      <c r="X301" s="295">
        <v>1.7149847194239736</v>
      </c>
      <c r="Y301" s="426"/>
      <c r="Z301" s="410"/>
      <c r="AA301" s="410">
        <v>1</v>
      </c>
      <c r="AB301" s="410"/>
      <c r="AC301" s="410"/>
      <c r="AD301" s="410"/>
      <c r="AE301" s="410"/>
      <c r="AF301" s="410"/>
      <c r="AG301" s="415"/>
      <c r="AH301" s="415"/>
      <c r="AI301" s="415"/>
      <c r="AJ301" s="415"/>
      <c r="AK301" s="415"/>
      <c r="AL301" s="415"/>
      <c r="AM301" s="296">
        <v>1</v>
      </c>
    </row>
    <row r="302" spans="1:39" ht="15" outlineLevel="1">
      <c r="B302" s="294" t="s">
        <v>289</v>
      </c>
      <c r="C302" s="291" t="s">
        <v>163</v>
      </c>
      <c r="D302" s="295"/>
      <c r="E302" s="295"/>
      <c r="F302" s="295"/>
      <c r="G302" s="295"/>
      <c r="H302" s="295"/>
      <c r="I302" s="295"/>
      <c r="J302" s="295"/>
      <c r="K302" s="295"/>
      <c r="L302" s="295"/>
      <c r="M302" s="295"/>
      <c r="N302" s="295">
        <v>12</v>
      </c>
      <c r="O302" s="295"/>
      <c r="P302" s="295"/>
      <c r="Q302" s="295"/>
      <c r="R302" s="295"/>
      <c r="S302" s="295"/>
      <c r="T302" s="295"/>
      <c r="U302" s="295"/>
      <c r="V302" s="295"/>
      <c r="W302" s="295"/>
      <c r="X302" s="295"/>
      <c r="Y302" s="411">
        <v>0</v>
      </c>
      <c r="Z302" s="411">
        <v>0</v>
      </c>
      <c r="AA302" s="411">
        <v>1</v>
      </c>
      <c r="AB302" s="411">
        <v>0</v>
      </c>
      <c r="AC302" s="411">
        <v>0</v>
      </c>
      <c r="AD302" s="411">
        <v>0</v>
      </c>
      <c r="AE302" s="411">
        <v>0</v>
      </c>
      <c r="AF302" s="411">
        <v>0</v>
      </c>
      <c r="AG302" s="411">
        <v>0</v>
      </c>
      <c r="AH302" s="411">
        <v>0</v>
      </c>
      <c r="AI302" s="411">
        <v>0</v>
      </c>
      <c r="AJ302" s="411">
        <v>0</v>
      </c>
      <c r="AK302" s="411">
        <v>0</v>
      </c>
      <c r="AL302" s="411">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295">
        <v>1104460.0381776886</v>
      </c>
      <c r="E304" s="295">
        <v>1092233.618178569</v>
      </c>
      <c r="F304" s="295">
        <v>1092233.618178569</v>
      </c>
      <c r="G304" s="295">
        <v>1092233.618178569</v>
      </c>
      <c r="H304" s="295">
        <v>1092233.618178569</v>
      </c>
      <c r="I304" s="295">
        <v>1092233.618178569</v>
      </c>
      <c r="J304" s="295">
        <v>1092233.618178569</v>
      </c>
      <c r="K304" s="295">
        <v>1092233.618178569</v>
      </c>
      <c r="L304" s="295">
        <v>1092233.618178569</v>
      </c>
      <c r="M304" s="295">
        <v>1092233.618178569</v>
      </c>
      <c r="N304" s="295">
        <v>12</v>
      </c>
      <c r="O304" s="295">
        <v>233.20449393453441</v>
      </c>
      <c r="P304" s="295">
        <v>230.9946573517463</v>
      </c>
      <c r="Q304" s="295">
        <v>230.9946573517463</v>
      </c>
      <c r="R304" s="295">
        <v>230.9946573517463</v>
      </c>
      <c r="S304" s="295">
        <v>230.9946573517463</v>
      </c>
      <c r="T304" s="295">
        <v>230.9946573517463</v>
      </c>
      <c r="U304" s="295">
        <v>230.9946573517463</v>
      </c>
      <c r="V304" s="295">
        <v>230.9946573517463</v>
      </c>
      <c r="W304" s="295">
        <v>230.9946573517463</v>
      </c>
      <c r="X304" s="295">
        <v>230.9946573517463</v>
      </c>
      <c r="Y304" s="426">
        <v>1.4999999999999999E-2</v>
      </c>
      <c r="Z304" s="410">
        <v>3.3000000000000002E-2</v>
      </c>
      <c r="AA304" s="410">
        <v>0.90100000000000002</v>
      </c>
      <c r="AB304" s="410"/>
      <c r="AC304" s="410">
        <v>5.0999999999999997E-2</v>
      </c>
      <c r="AD304" s="410"/>
      <c r="AE304" s="410"/>
      <c r="AF304" s="410"/>
      <c r="AG304" s="415"/>
      <c r="AH304" s="415"/>
      <c r="AI304" s="415"/>
      <c r="AJ304" s="415"/>
      <c r="AK304" s="415"/>
      <c r="AL304" s="415"/>
      <c r="AM304" s="296">
        <v>1</v>
      </c>
    </row>
    <row r="305" spans="1:39" ht="15" outlineLevel="1">
      <c r="B305" s="294" t="s">
        <v>289</v>
      </c>
      <c r="C305" s="291" t="s">
        <v>163</v>
      </c>
      <c r="D305" s="295">
        <v>15390.672907391332</v>
      </c>
      <c r="E305" s="295">
        <v>30745.712821827125</v>
      </c>
      <c r="F305" s="295">
        <v>31034.712099352779</v>
      </c>
      <c r="G305" s="295">
        <v>31034.712099352779</v>
      </c>
      <c r="H305" s="295">
        <v>31034.712099352779</v>
      </c>
      <c r="I305" s="295">
        <v>31034.712099352779</v>
      </c>
      <c r="J305" s="295">
        <v>31034.712099352779</v>
      </c>
      <c r="K305" s="295">
        <v>31034.712099352779</v>
      </c>
      <c r="L305" s="295">
        <v>31034.712099352779</v>
      </c>
      <c r="M305" s="295">
        <v>31034.712099352779</v>
      </c>
      <c r="N305" s="295">
        <v>12</v>
      </c>
      <c r="O305" s="295">
        <v>5.1510573585039374</v>
      </c>
      <c r="P305" s="295">
        <v>8.0502594233566835</v>
      </c>
      <c r="Q305" s="295">
        <v>8.0837757102138674</v>
      </c>
      <c r="R305" s="295">
        <v>8.0837757102138674</v>
      </c>
      <c r="S305" s="295">
        <v>8.0837757102138674</v>
      </c>
      <c r="T305" s="295">
        <v>8.0837757102138674</v>
      </c>
      <c r="U305" s="295">
        <v>8.0837757102138674</v>
      </c>
      <c r="V305" s="295">
        <v>8.0837757102138674</v>
      </c>
      <c r="W305" s="295">
        <v>8.0837757102138674</v>
      </c>
      <c r="X305" s="295">
        <v>8.0837757102138674</v>
      </c>
      <c r="Y305" s="411">
        <v>1.4999999999999999E-2</v>
      </c>
      <c r="Z305" s="411">
        <v>3.3000000000000002E-2</v>
      </c>
      <c r="AA305" s="411">
        <v>0.90100000000000002</v>
      </c>
      <c r="AB305" s="411">
        <v>0</v>
      </c>
      <c r="AC305" s="411">
        <v>5.0999999999999997E-2</v>
      </c>
      <c r="AD305" s="411">
        <v>0</v>
      </c>
      <c r="AE305" s="411">
        <v>0</v>
      </c>
      <c r="AF305" s="411">
        <v>0</v>
      </c>
      <c r="AG305" s="411">
        <v>0</v>
      </c>
      <c r="AH305" s="411">
        <v>0</v>
      </c>
      <c r="AI305" s="411">
        <v>0</v>
      </c>
      <c r="AJ305" s="411">
        <v>0</v>
      </c>
      <c r="AK305" s="411">
        <v>0</v>
      </c>
      <c r="AL305" s="411">
        <v>0</v>
      </c>
      <c r="AM305" s="306"/>
    </row>
    <row r="306" spans="1:39" ht="1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115783.54334829756</v>
      </c>
      <c r="E307" s="295">
        <v>115783.54334829756</v>
      </c>
      <c r="F307" s="295">
        <v>115783.54334829756</v>
      </c>
      <c r="G307" s="295">
        <v>115783.54334829756</v>
      </c>
      <c r="H307" s="295">
        <v>111924.76598420591</v>
      </c>
      <c r="I307" s="295">
        <v>80234.513599274665</v>
      </c>
      <c r="J307" s="295">
        <v>69200.881822586816</v>
      </c>
      <c r="K307" s="295">
        <v>55443.852885483058</v>
      </c>
      <c r="L307" s="295">
        <v>33656.893055678556</v>
      </c>
      <c r="M307" s="295">
        <v>20747.696483533899</v>
      </c>
      <c r="N307" s="295">
        <v>12</v>
      </c>
      <c r="O307" s="295">
        <v>22.917315563129705</v>
      </c>
      <c r="P307" s="295">
        <v>22.917315563129705</v>
      </c>
      <c r="Q307" s="295">
        <v>22.917315563129705</v>
      </c>
      <c r="R307" s="295">
        <v>22.917315563129705</v>
      </c>
      <c r="S307" s="295">
        <v>22.421062705804211</v>
      </c>
      <c r="T307" s="295">
        <v>18.104752611562446</v>
      </c>
      <c r="U307" s="295">
        <v>16.253101015332113</v>
      </c>
      <c r="V307" s="295">
        <v>13.622902908463454</v>
      </c>
      <c r="W307" s="295">
        <v>8.845520112417141</v>
      </c>
      <c r="X307" s="295">
        <v>5.6015965425777985</v>
      </c>
      <c r="Y307" s="426"/>
      <c r="Z307" s="410">
        <v>0.92100000000000004</v>
      </c>
      <c r="AA307" s="410">
        <v>7.0999999999999994E-2</v>
      </c>
      <c r="AB307" s="410"/>
      <c r="AC307" s="410"/>
      <c r="AD307" s="410"/>
      <c r="AE307" s="410"/>
      <c r="AF307" s="410"/>
      <c r="AG307" s="415"/>
      <c r="AH307" s="415"/>
      <c r="AI307" s="415"/>
      <c r="AJ307" s="415"/>
      <c r="AK307" s="415"/>
      <c r="AL307" s="415"/>
      <c r="AM307" s="296">
        <v>0.99199999999999999</v>
      </c>
    </row>
    <row r="308" spans="1:39" ht="15" outlineLevel="1">
      <c r="B308" s="294" t="s">
        <v>289</v>
      </c>
      <c r="C308" s="291" t="s">
        <v>163</v>
      </c>
      <c r="D308" s="295">
        <v>27427.310653644556</v>
      </c>
      <c r="E308" s="295">
        <v>27427.310653644556</v>
      </c>
      <c r="F308" s="295">
        <v>27427.310653644556</v>
      </c>
      <c r="G308" s="295">
        <v>27427.310653644556</v>
      </c>
      <c r="H308" s="295">
        <v>26158.272467761311</v>
      </c>
      <c r="I308" s="295">
        <v>18424.674187338605</v>
      </c>
      <c r="J308" s="295">
        <v>15815.368164928157</v>
      </c>
      <c r="K308" s="295">
        <v>11425.799668503967</v>
      </c>
      <c r="L308" s="295">
        <v>6275.0128326674403</v>
      </c>
      <c r="M308" s="295">
        <v>4551.8822449740101</v>
      </c>
      <c r="N308" s="295">
        <v>12</v>
      </c>
      <c r="O308" s="295">
        <v>5.2561154597335635</v>
      </c>
      <c r="P308" s="295">
        <v>5.2561154597335635</v>
      </c>
      <c r="Q308" s="295">
        <v>5.2561154597335635</v>
      </c>
      <c r="R308" s="295">
        <v>5.2561154597335635</v>
      </c>
      <c r="S308" s="295">
        <v>5.0966316965890766</v>
      </c>
      <c r="T308" s="295">
        <v>4.0503974123127593</v>
      </c>
      <c r="U308" s="295">
        <v>3.6144623354737315</v>
      </c>
      <c r="V308" s="295">
        <v>2.7613507427769677</v>
      </c>
      <c r="W308" s="295">
        <v>1.6719572896632642</v>
      </c>
      <c r="X308" s="295">
        <v>1.2268207902325274</v>
      </c>
      <c r="Y308" s="411">
        <v>0</v>
      </c>
      <c r="Z308" s="411">
        <v>0.92100000000000004</v>
      </c>
      <c r="AA308" s="411">
        <v>7.0999999999999994E-2</v>
      </c>
      <c r="AB308" s="411">
        <v>0</v>
      </c>
      <c r="AC308" s="411">
        <v>0</v>
      </c>
      <c r="AD308" s="411">
        <v>0</v>
      </c>
      <c r="AE308" s="411">
        <v>0</v>
      </c>
      <c r="AF308" s="411">
        <v>0</v>
      </c>
      <c r="AG308" s="411">
        <v>0</v>
      </c>
      <c r="AH308" s="411">
        <v>0</v>
      </c>
      <c r="AI308" s="411">
        <v>0</v>
      </c>
      <c r="AJ308" s="411">
        <v>0</v>
      </c>
      <c r="AK308" s="411">
        <v>0</v>
      </c>
      <c r="AL308" s="411">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v>106003.28592668868</v>
      </c>
      <c r="E310" s="295">
        <v>106003.28592668868</v>
      </c>
      <c r="F310" s="295">
        <v>106003.28592668868</v>
      </c>
      <c r="G310" s="295">
        <v>106003.28592668868</v>
      </c>
      <c r="H310" s="295">
        <v>106003.28592668868</v>
      </c>
      <c r="I310" s="295">
        <v>106003.28592668868</v>
      </c>
      <c r="J310" s="295">
        <v>106003.28592668868</v>
      </c>
      <c r="K310" s="295">
        <v>106003.28592668868</v>
      </c>
      <c r="L310" s="295">
        <v>106003.28592668868</v>
      </c>
      <c r="M310" s="295">
        <v>106003.28592668868</v>
      </c>
      <c r="N310" s="295">
        <v>12</v>
      </c>
      <c r="O310" s="295">
        <v>12.403097192943251</v>
      </c>
      <c r="P310" s="295">
        <v>12.403097192943251</v>
      </c>
      <c r="Q310" s="295">
        <v>12.403097192943251</v>
      </c>
      <c r="R310" s="295">
        <v>12.403097192943251</v>
      </c>
      <c r="S310" s="295">
        <v>12.403097192943251</v>
      </c>
      <c r="T310" s="295">
        <v>12.403097192943251</v>
      </c>
      <c r="U310" s="295">
        <v>12.403097192943251</v>
      </c>
      <c r="V310" s="295">
        <v>12.403097192943251</v>
      </c>
      <c r="W310" s="295">
        <v>12.403097192943251</v>
      </c>
      <c r="X310" s="295">
        <v>12.403097192943251</v>
      </c>
      <c r="Y310" s="426"/>
      <c r="Z310" s="410"/>
      <c r="AA310" s="410">
        <v>1</v>
      </c>
      <c r="AB310" s="410"/>
      <c r="AC310" s="410"/>
      <c r="AD310" s="410"/>
      <c r="AE310" s="410"/>
      <c r="AF310" s="410"/>
      <c r="AG310" s="415"/>
      <c r="AH310" s="415"/>
      <c r="AI310" s="415"/>
      <c r="AJ310" s="415"/>
      <c r="AK310" s="415"/>
      <c r="AL310" s="415"/>
      <c r="AM310" s="296">
        <v>1</v>
      </c>
    </row>
    <row r="311" spans="1:39" ht="15"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0</v>
      </c>
      <c r="AA311" s="411">
        <v>1</v>
      </c>
      <c r="AB311" s="411">
        <v>0</v>
      </c>
      <c r="AC311" s="411">
        <v>0</v>
      </c>
      <c r="AD311" s="411">
        <v>0</v>
      </c>
      <c r="AE311" s="411">
        <v>0</v>
      </c>
      <c r="AF311" s="411">
        <v>0</v>
      </c>
      <c r="AG311" s="411">
        <v>0</v>
      </c>
      <c r="AH311" s="411">
        <v>0</v>
      </c>
      <c r="AI311" s="411">
        <v>0</v>
      </c>
      <c r="AJ311" s="411">
        <v>0</v>
      </c>
      <c r="AK311" s="411">
        <v>0</v>
      </c>
      <c r="AL311" s="411">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v>0</v>
      </c>
    </row>
    <row r="314" spans="1:39" ht="15" outlineLevel="1">
      <c r="B314" s="294" t="s">
        <v>289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v>0</v>
      </c>
      <c r="AK314" s="411">
        <v>0</v>
      </c>
      <c r="AL314" s="411">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v>0</v>
      </c>
    </row>
    <row r="317" spans="1:39" ht="15" outlineLevel="1">
      <c r="B317" s="294" t="s">
        <v>289</v>
      </c>
      <c r="C317" s="291" t="s">
        <v>163</v>
      </c>
      <c r="D317" s="295"/>
      <c r="E317" s="295"/>
      <c r="F317" s="295"/>
      <c r="G317" s="295"/>
      <c r="H317" s="295"/>
      <c r="I317" s="295"/>
      <c r="J317" s="295"/>
      <c r="K317" s="295"/>
      <c r="L317" s="295"/>
      <c r="M317" s="295"/>
      <c r="N317" s="295">
        <v>12</v>
      </c>
      <c r="O317" s="295"/>
      <c r="P317" s="295"/>
      <c r="Q317" s="295"/>
      <c r="R317" s="295"/>
      <c r="S317" s="295"/>
      <c r="T317" s="295"/>
      <c r="U317" s="295"/>
      <c r="V317" s="295"/>
      <c r="W317" s="295"/>
      <c r="X317" s="295"/>
      <c r="Y317" s="411">
        <v>0</v>
      </c>
      <c r="Z317" s="411">
        <v>0</v>
      </c>
      <c r="AA317" s="411">
        <v>0</v>
      </c>
      <c r="AB317" s="411">
        <v>0</v>
      </c>
      <c r="AC317" s="411">
        <v>0</v>
      </c>
      <c r="AD317" s="411">
        <v>0</v>
      </c>
      <c r="AE317" s="411">
        <v>0</v>
      </c>
      <c r="AF317" s="411">
        <v>0</v>
      </c>
      <c r="AG317" s="411">
        <v>0</v>
      </c>
      <c r="AH317" s="411">
        <v>0</v>
      </c>
      <c r="AI317" s="411">
        <v>0</v>
      </c>
      <c r="AJ317" s="411">
        <v>0</v>
      </c>
      <c r="AK317" s="411">
        <v>0</v>
      </c>
      <c r="AL317" s="411">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v>0</v>
      </c>
    </row>
    <row r="320" spans="1:39" ht="15" outlineLevel="1">
      <c r="B320" s="294" t="s">
        <v>289</v>
      </c>
      <c r="C320" s="291" t="s">
        <v>163</v>
      </c>
      <c r="D320" s="295"/>
      <c r="E320" s="295"/>
      <c r="F320" s="295"/>
      <c r="G320" s="295"/>
      <c r="H320" s="295"/>
      <c r="I320" s="295"/>
      <c r="J320" s="295"/>
      <c r="K320" s="295"/>
      <c r="L320" s="295"/>
      <c r="M320" s="295"/>
      <c r="N320" s="295">
        <v>12</v>
      </c>
      <c r="O320" s="295"/>
      <c r="P320" s="295"/>
      <c r="Q320" s="295"/>
      <c r="R320" s="295"/>
      <c r="S320" s="295"/>
      <c r="T320" s="295"/>
      <c r="U320" s="295"/>
      <c r="V320" s="295"/>
      <c r="W320" s="295"/>
      <c r="X320" s="295"/>
      <c r="Y320" s="411">
        <v>0</v>
      </c>
      <c r="Z320" s="411">
        <v>0</v>
      </c>
      <c r="AA320" s="411">
        <v>0</v>
      </c>
      <c r="AB320" s="411">
        <v>0</v>
      </c>
      <c r="AC320" s="411">
        <v>0</v>
      </c>
      <c r="AD320" s="411">
        <v>0</v>
      </c>
      <c r="AE320" s="411">
        <v>0</v>
      </c>
      <c r="AF320" s="411">
        <v>0</v>
      </c>
      <c r="AG320" s="411">
        <v>0</v>
      </c>
      <c r="AH320" s="411">
        <v>0</v>
      </c>
      <c r="AI320" s="411">
        <v>0</v>
      </c>
      <c r="AJ320" s="411">
        <v>0</v>
      </c>
      <c r="AK320" s="411">
        <v>0</v>
      </c>
      <c r="AL320" s="411">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v>1</v>
      </c>
      <c r="AB322" s="410"/>
      <c r="AC322" s="410"/>
      <c r="AD322" s="410"/>
      <c r="AE322" s="410"/>
      <c r="AF322" s="410"/>
      <c r="AG322" s="415"/>
      <c r="AH322" s="415"/>
      <c r="AI322" s="415"/>
      <c r="AJ322" s="415"/>
      <c r="AK322" s="415"/>
      <c r="AL322" s="415"/>
      <c r="AM322" s="296">
        <v>1</v>
      </c>
    </row>
    <row r="323" spans="1:39" ht="15" outlineLevel="1">
      <c r="B323" s="294" t="s">
        <v>289</v>
      </c>
      <c r="C323" s="291" t="s">
        <v>163</v>
      </c>
      <c r="D323" s="295">
        <v>8354.4588199999998</v>
      </c>
      <c r="E323" s="295">
        <v>8354.4588199999998</v>
      </c>
      <c r="F323" s="295">
        <v>8354.4588199999998</v>
      </c>
      <c r="G323" s="295">
        <v>8354.4588199999998</v>
      </c>
      <c r="H323" s="295">
        <v>8354.4588199999998</v>
      </c>
      <c r="I323" s="295">
        <v>8354.4588199999998</v>
      </c>
      <c r="J323" s="295">
        <v>8354.4588199999998</v>
      </c>
      <c r="K323" s="295">
        <v>8354.4588199999998</v>
      </c>
      <c r="L323" s="295">
        <v>8354.4588199999998</v>
      </c>
      <c r="M323" s="295">
        <v>8354.4588199999998</v>
      </c>
      <c r="N323" s="295">
        <v>12</v>
      </c>
      <c r="O323" s="295">
        <v>0</v>
      </c>
      <c r="P323" s="295">
        <v>0</v>
      </c>
      <c r="Q323" s="295">
        <v>0</v>
      </c>
      <c r="R323" s="295">
        <v>0</v>
      </c>
      <c r="S323" s="295">
        <v>0</v>
      </c>
      <c r="T323" s="295">
        <v>0</v>
      </c>
      <c r="U323" s="295">
        <v>0</v>
      </c>
      <c r="V323" s="295">
        <v>0</v>
      </c>
      <c r="W323" s="295">
        <v>0</v>
      </c>
      <c r="X323" s="295">
        <v>0</v>
      </c>
      <c r="Y323" s="411">
        <v>0</v>
      </c>
      <c r="Z323" s="411">
        <v>0</v>
      </c>
      <c r="AA323" s="411">
        <v>1</v>
      </c>
      <c r="AB323" s="411">
        <v>0</v>
      </c>
      <c r="AC323" s="411">
        <v>0</v>
      </c>
      <c r="AD323" s="411">
        <v>0</v>
      </c>
      <c r="AE323" s="411">
        <v>0</v>
      </c>
      <c r="AF323" s="411">
        <v>0</v>
      </c>
      <c r="AG323" s="411">
        <v>0</v>
      </c>
      <c r="AH323" s="411">
        <v>0</v>
      </c>
      <c r="AI323" s="411">
        <v>0</v>
      </c>
      <c r="AJ323" s="411">
        <v>0</v>
      </c>
      <c r="AK323" s="411">
        <v>0</v>
      </c>
      <c r="AL323" s="411">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4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v>0</v>
      </c>
    </row>
    <row r="327" spans="1:39" ht="15" outlineLevel="1">
      <c r="B327" s="294" t="s">
        <v>289</v>
      </c>
      <c r="C327" s="291" t="s">
        <v>163</v>
      </c>
      <c r="D327" s="295"/>
      <c r="E327" s="295"/>
      <c r="F327" s="295"/>
      <c r="G327" s="295"/>
      <c r="H327" s="295"/>
      <c r="I327" s="295"/>
      <c r="J327" s="295"/>
      <c r="K327" s="295"/>
      <c r="L327" s="295"/>
      <c r="M327" s="295"/>
      <c r="N327" s="295">
        <v>0</v>
      </c>
      <c r="O327" s="295"/>
      <c r="P327" s="295"/>
      <c r="Q327" s="295"/>
      <c r="R327" s="295"/>
      <c r="S327" s="295"/>
      <c r="T327" s="295"/>
      <c r="U327" s="295"/>
      <c r="V327" s="295"/>
      <c r="W327" s="295"/>
      <c r="X327" s="295"/>
      <c r="Y327" s="411">
        <v>0</v>
      </c>
      <c r="Z327" s="411">
        <v>0</v>
      </c>
      <c r="AA327" s="411">
        <v>0</v>
      </c>
      <c r="AB327" s="411">
        <v>0</v>
      </c>
      <c r="AC327" s="411">
        <v>0</v>
      </c>
      <c r="AD327" s="411">
        <v>0</v>
      </c>
      <c r="AE327" s="411">
        <v>0</v>
      </c>
      <c r="AF327" s="411">
        <v>0</v>
      </c>
      <c r="AG327" s="411">
        <v>0</v>
      </c>
      <c r="AH327" s="411">
        <v>0</v>
      </c>
      <c r="AI327" s="411">
        <v>0</v>
      </c>
      <c r="AJ327" s="411">
        <v>0</v>
      </c>
      <c r="AK327" s="411">
        <v>0</v>
      </c>
      <c r="AL327" s="411">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v>0</v>
      </c>
    </row>
    <row r="330" spans="1:39" ht="15" outlineLevel="1">
      <c r="B330" s="294" t="s">
        <v>289</v>
      </c>
      <c r="C330" s="291" t="s">
        <v>163</v>
      </c>
      <c r="D330" s="295"/>
      <c r="E330" s="295"/>
      <c r="F330" s="295"/>
      <c r="G330" s="295"/>
      <c r="H330" s="295"/>
      <c r="I330" s="295"/>
      <c r="J330" s="295"/>
      <c r="K330" s="295"/>
      <c r="L330" s="295"/>
      <c r="M330" s="295"/>
      <c r="N330" s="295">
        <v>0</v>
      </c>
      <c r="O330" s="295"/>
      <c r="P330" s="295"/>
      <c r="Q330" s="295"/>
      <c r="R330" s="295"/>
      <c r="S330" s="295"/>
      <c r="T330" s="295"/>
      <c r="U330" s="295"/>
      <c r="V330" s="295"/>
      <c r="W330" s="295"/>
      <c r="X330" s="295"/>
      <c r="Y330" s="411">
        <v>0</v>
      </c>
      <c r="Z330" s="411">
        <v>0</v>
      </c>
      <c r="AA330" s="411">
        <v>0</v>
      </c>
      <c r="AB330" s="411">
        <v>0</v>
      </c>
      <c r="AC330" s="411">
        <v>0</v>
      </c>
      <c r="AD330" s="411">
        <v>0</v>
      </c>
      <c r="AE330" s="411">
        <v>0</v>
      </c>
      <c r="AF330" s="411">
        <v>0</v>
      </c>
      <c r="AG330" s="411">
        <v>0</v>
      </c>
      <c r="AH330" s="411">
        <v>0</v>
      </c>
      <c r="AI330" s="411">
        <v>0</v>
      </c>
      <c r="AJ330" s="411">
        <v>0</v>
      </c>
      <c r="AK330" s="411">
        <v>0</v>
      </c>
      <c r="AL330" s="411">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v>0</v>
      </c>
    </row>
    <row r="333" spans="1:39" ht="15" outlineLevel="1">
      <c r="B333" s="294" t="s">
        <v>289</v>
      </c>
      <c r="C333" s="291" t="s">
        <v>163</v>
      </c>
      <c r="D333" s="295"/>
      <c r="E333" s="295"/>
      <c r="F333" s="295"/>
      <c r="G333" s="295"/>
      <c r="H333" s="295"/>
      <c r="I333" s="295"/>
      <c r="J333" s="295"/>
      <c r="K333" s="295"/>
      <c r="L333" s="295"/>
      <c r="M333" s="295"/>
      <c r="N333" s="295">
        <v>0</v>
      </c>
      <c r="O333" s="295"/>
      <c r="P333" s="295"/>
      <c r="Q333" s="295"/>
      <c r="R333" s="295"/>
      <c r="S333" s="295"/>
      <c r="T333" s="295"/>
      <c r="U333" s="295"/>
      <c r="V333" s="295"/>
      <c r="W333" s="295"/>
      <c r="X333" s="295"/>
      <c r="Y333" s="411">
        <v>0</v>
      </c>
      <c r="Z333" s="411">
        <v>0</v>
      </c>
      <c r="AA333" s="411">
        <v>0</v>
      </c>
      <c r="AB333" s="411">
        <v>0</v>
      </c>
      <c r="AC333" s="411">
        <v>0</v>
      </c>
      <c r="AD333" s="411">
        <v>0</v>
      </c>
      <c r="AE333" s="411">
        <v>0</v>
      </c>
      <c r="AF333" s="411">
        <v>0</v>
      </c>
      <c r="AG333" s="411">
        <v>0</v>
      </c>
      <c r="AH333" s="411">
        <v>0</v>
      </c>
      <c r="AI333" s="411">
        <v>0</v>
      </c>
      <c r="AJ333" s="411">
        <v>0</v>
      </c>
      <c r="AK333" s="411">
        <v>0</v>
      </c>
      <c r="AL333" s="411">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4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v>0</v>
      </c>
    </row>
    <row r="337" spans="1:39" ht="15" outlineLevel="1">
      <c r="B337" s="294" t="s">
        <v>289</v>
      </c>
      <c r="C337" s="291" t="s">
        <v>163</v>
      </c>
      <c r="D337" s="295"/>
      <c r="E337" s="295"/>
      <c r="F337" s="295"/>
      <c r="G337" s="295"/>
      <c r="H337" s="295"/>
      <c r="I337" s="295"/>
      <c r="J337" s="295"/>
      <c r="K337" s="295"/>
      <c r="L337" s="295"/>
      <c r="M337" s="295"/>
      <c r="N337" s="295">
        <v>12</v>
      </c>
      <c r="O337" s="295"/>
      <c r="P337" s="295"/>
      <c r="Q337" s="295"/>
      <c r="R337" s="295"/>
      <c r="S337" s="295"/>
      <c r="T337" s="295"/>
      <c r="U337" s="295"/>
      <c r="V337" s="295"/>
      <c r="W337" s="295"/>
      <c r="X337" s="295"/>
      <c r="Y337" s="411">
        <v>0</v>
      </c>
      <c r="Z337" s="411">
        <v>0</v>
      </c>
      <c r="AA337" s="411">
        <v>0</v>
      </c>
      <c r="AB337" s="411">
        <v>0</v>
      </c>
      <c r="AC337" s="411">
        <v>0</v>
      </c>
      <c r="AD337" s="411">
        <v>0</v>
      </c>
      <c r="AE337" s="411">
        <v>0</v>
      </c>
      <c r="AF337" s="411">
        <v>0</v>
      </c>
      <c r="AG337" s="411">
        <v>0</v>
      </c>
      <c r="AH337" s="411">
        <v>0</v>
      </c>
      <c r="AI337" s="411">
        <v>0</v>
      </c>
      <c r="AJ337" s="411">
        <v>0</v>
      </c>
      <c r="AK337" s="411">
        <v>0</v>
      </c>
      <c r="AL337" s="411">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v>0</v>
      </c>
    </row>
    <row r="340" spans="1:39" ht="15" outlineLevel="1">
      <c r="B340" s="294" t="s">
        <v>289</v>
      </c>
      <c r="C340" s="291" t="s">
        <v>163</v>
      </c>
      <c r="D340" s="295"/>
      <c r="E340" s="295"/>
      <c r="F340" s="295"/>
      <c r="G340" s="295"/>
      <c r="H340" s="295"/>
      <c r="I340" s="295"/>
      <c r="J340" s="295"/>
      <c r="K340" s="295"/>
      <c r="L340" s="295"/>
      <c r="M340" s="295"/>
      <c r="N340" s="295">
        <v>12</v>
      </c>
      <c r="O340" s="295"/>
      <c r="P340" s="295"/>
      <c r="Q340" s="295"/>
      <c r="R340" s="295"/>
      <c r="S340" s="295"/>
      <c r="T340" s="295"/>
      <c r="U340" s="295"/>
      <c r="V340" s="295"/>
      <c r="W340" s="295"/>
      <c r="X340" s="295"/>
      <c r="Y340" s="411">
        <v>0</v>
      </c>
      <c r="Z340" s="411">
        <v>0</v>
      </c>
      <c r="AA340" s="411">
        <v>0</v>
      </c>
      <c r="AB340" s="411">
        <v>0</v>
      </c>
      <c r="AC340" s="411">
        <v>0</v>
      </c>
      <c r="AD340" s="411">
        <v>0</v>
      </c>
      <c r="AE340" s="411">
        <v>0</v>
      </c>
      <c r="AF340" s="411">
        <v>0</v>
      </c>
      <c r="AG340" s="411">
        <v>0</v>
      </c>
      <c r="AH340" s="411">
        <v>0</v>
      </c>
      <c r="AI340" s="411">
        <v>0</v>
      </c>
      <c r="AJ340" s="411">
        <v>0</v>
      </c>
      <c r="AK340" s="411">
        <v>0</v>
      </c>
      <c r="AL340" s="411">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v>0</v>
      </c>
    </row>
    <row r="343" spans="1:39" ht="15" outlineLevel="1">
      <c r="B343" s="294" t="s">
        <v>289</v>
      </c>
      <c r="C343" s="291" t="s">
        <v>163</v>
      </c>
      <c r="D343" s="295"/>
      <c r="E343" s="295"/>
      <c r="F343" s="295"/>
      <c r="G343" s="295"/>
      <c r="H343" s="295"/>
      <c r="I343" s="295"/>
      <c r="J343" s="295"/>
      <c r="K343" s="295"/>
      <c r="L343" s="295"/>
      <c r="M343" s="295"/>
      <c r="N343" s="295">
        <v>12</v>
      </c>
      <c r="O343" s="295"/>
      <c r="P343" s="295"/>
      <c r="Q343" s="295"/>
      <c r="R343" s="295"/>
      <c r="S343" s="295"/>
      <c r="T343" s="295"/>
      <c r="U343" s="295"/>
      <c r="V343" s="295"/>
      <c r="W343" s="295"/>
      <c r="X343" s="295"/>
      <c r="Y343" s="411">
        <v>0</v>
      </c>
      <c r="Z343" s="411">
        <v>0</v>
      </c>
      <c r="AA343" s="411">
        <v>0</v>
      </c>
      <c r="AB343" s="411">
        <v>0</v>
      </c>
      <c r="AC343" s="411">
        <v>0</v>
      </c>
      <c r="AD343" s="411">
        <v>0</v>
      </c>
      <c r="AE343" s="411">
        <v>0</v>
      </c>
      <c r="AF343" s="411">
        <v>0</v>
      </c>
      <c r="AG343" s="411">
        <v>0</v>
      </c>
      <c r="AH343" s="411">
        <v>0</v>
      </c>
      <c r="AI343" s="411">
        <v>0</v>
      </c>
      <c r="AJ343" s="411">
        <v>0</v>
      </c>
      <c r="AK343" s="411">
        <v>0</v>
      </c>
      <c r="AL343" s="411">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v>0</v>
      </c>
    </row>
    <row r="346" spans="1:39" ht="15" outlineLevel="1">
      <c r="B346" s="294" t="s">
        <v>289</v>
      </c>
      <c r="C346" s="291" t="s">
        <v>163</v>
      </c>
      <c r="D346" s="295"/>
      <c r="E346" s="295"/>
      <c r="F346" s="295"/>
      <c r="G346" s="295"/>
      <c r="H346" s="295"/>
      <c r="I346" s="295"/>
      <c r="J346" s="295"/>
      <c r="K346" s="295"/>
      <c r="L346" s="295"/>
      <c r="M346" s="295"/>
      <c r="N346" s="295">
        <v>12</v>
      </c>
      <c r="O346" s="295"/>
      <c r="P346" s="295"/>
      <c r="Q346" s="295"/>
      <c r="R346" s="295"/>
      <c r="S346" s="295"/>
      <c r="T346" s="295"/>
      <c r="U346" s="295"/>
      <c r="V346" s="295"/>
      <c r="W346" s="295"/>
      <c r="X346" s="295"/>
      <c r="Y346" s="411">
        <v>0</v>
      </c>
      <c r="Z346" s="411">
        <v>0</v>
      </c>
      <c r="AA346" s="411">
        <v>0</v>
      </c>
      <c r="AB346" s="411">
        <v>0</v>
      </c>
      <c r="AC346" s="411">
        <v>0</v>
      </c>
      <c r="AD346" s="411">
        <v>0</v>
      </c>
      <c r="AE346" s="411">
        <v>0</v>
      </c>
      <c r="AF346" s="411">
        <v>0</v>
      </c>
      <c r="AG346" s="411">
        <v>0</v>
      </c>
      <c r="AH346" s="411">
        <v>0</v>
      </c>
      <c r="AI346" s="411">
        <v>0</v>
      </c>
      <c r="AJ346" s="411">
        <v>0</v>
      </c>
      <c r="AK346" s="411">
        <v>0</v>
      </c>
      <c r="AL346" s="411">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v>0</v>
      </c>
    </row>
    <row r="349" spans="1:39" ht="15" outlineLevel="1">
      <c r="B349" s="294" t="s">
        <v>289</v>
      </c>
      <c r="C349" s="291" t="s">
        <v>163</v>
      </c>
      <c r="D349" s="295"/>
      <c r="E349" s="295"/>
      <c r="F349" s="295"/>
      <c r="G349" s="295"/>
      <c r="H349" s="295"/>
      <c r="I349" s="295"/>
      <c r="J349" s="295"/>
      <c r="K349" s="295"/>
      <c r="L349" s="295"/>
      <c r="M349" s="295"/>
      <c r="N349" s="295">
        <v>12</v>
      </c>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v>0</v>
      </c>
      <c r="AG349" s="411">
        <v>0</v>
      </c>
      <c r="AH349" s="411">
        <v>0</v>
      </c>
      <c r="AI349" s="411">
        <v>0</v>
      </c>
      <c r="AJ349" s="411">
        <v>0</v>
      </c>
      <c r="AK349" s="411">
        <v>0</v>
      </c>
      <c r="AL349" s="411">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v>0</v>
      </c>
    </row>
    <row r="352" spans="1:39" ht="15" outlineLevel="1">
      <c r="B352" s="294" t="s">
        <v>289</v>
      </c>
      <c r="C352" s="291" t="s">
        <v>163</v>
      </c>
      <c r="D352" s="295"/>
      <c r="E352" s="295"/>
      <c r="F352" s="295"/>
      <c r="G352" s="295"/>
      <c r="H352" s="295"/>
      <c r="I352" s="295"/>
      <c r="J352" s="295"/>
      <c r="K352" s="295"/>
      <c r="L352" s="295"/>
      <c r="M352" s="295"/>
      <c r="N352" s="295">
        <v>12</v>
      </c>
      <c r="O352" s="295"/>
      <c r="P352" s="295"/>
      <c r="Q352" s="295"/>
      <c r="R352" s="295"/>
      <c r="S352" s="295"/>
      <c r="T352" s="295"/>
      <c r="U352" s="295"/>
      <c r="V352" s="295"/>
      <c r="W352" s="295"/>
      <c r="X352" s="295"/>
      <c r="Y352" s="411">
        <v>0</v>
      </c>
      <c r="Z352" s="411">
        <v>0</v>
      </c>
      <c r="AA352" s="411">
        <v>0</v>
      </c>
      <c r="AB352" s="411">
        <v>0</v>
      </c>
      <c r="AC352" s="411">
        <v>0</v>
      </c>
      <c r="AD352" s="411">
        <v>0</v>
      </c>
      <c r="AE352" s="411">
        <v>0</v>
      </c>
      <c r="AF352" s="411">
        <v>0</v>
      </c>
      <c r="AG352" s="411">
        <v>0</v>
      </c>
      <c r="AH352" s="411">
        <v>0</v>
      </c>
      <c r="AI352" s="411">
        <v>0</v>
      </c>
      <c r="AJ352" s="411">
        <v>0</v>
      </c>
      <c r="AK352" s="411">
        <v>0</v>
      </c>
      <c r="AL352" s="411">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v>0</v>
      </c>
    </row>
    <row r="355" spans="1:39" ht="1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v>0</v>
      </c>
      <c r="Z355" s="411">
        <v>0</v>
      </c>
      <c r="AA355" s="411">
        <v>0</v>
      </c>
      <c r="AB355" s="411">
        <v>0</v>
      </c>
      <c r="AC355" s="411">
        <v>0</v>
      </c>
      <c r="AD355" s="411">
        <v>0</v>
      </c>
      <c r="AE355" s="411">
        <v>0</v>
      </c>
      <c r="AF355" s="411">
        <v>0</v>
      </c>
      <c r="AG355" s="411">
        <v>0</v>
      </c>
      <c r="AH355" s="411">
        <v>0</v>
      </c>
      <c r="AI355" s="411">
        <v>0</v>
      </c>
      <c r="AJ355" s="411">
        <v>0</v>
      </c>
      <c r="AK355" s="411">
        <v>0</v>
      </c>
      <c r="AL355" s="411">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v>0</v>
      </c>
    </row>
    <row r="358" spans="1:39" ht="15" outlineLevel="1">
      <c r="B358" s="294" t="s">
        <v>289</v>
      </c>
      <c r="C358" s="291" t="s">
        <v>163</v>
      </c>
      <c r="D358" s="295"/>
      <c r="E358" s="295"/>
      <c r="F358" s="295"/>
      <c r="G358" s="295"/>
      <c r="H358" s="295"/>
      <c r="I358" s="295"/>
      <c r="J358" s="295"/>
      <c r="K358" s="295"/>
      <c r="L358" s="295"/>
      <c r="M358" s="295"/>
      <c r="N358" s="295">
        <v>12</v>
      </c>
      <c r="O358" s="295"/>
      <c r="P358" s="295"/>
      <c r="Q358" s="295"/>
      <c r="R358" s="295"/>
      <c r="S358" s="295"/>
      <c r="T358" s="295"/>
      <c r="U358" s="295"/>
      <c r="V358" s="295"/>
      <c r="W358" s="295"/>
      <c r="X358" s="295"/>
      <c r="Y358" s="411">
        <v>0</v>
      </c>
      <c r="Z358" s="411">
        <v>0</v>
      </c>
      <c r="AA358" s="411">
        <v>0</v>
      </c>
      <c r="AB358" s="411">
        <v>0</v>
      </c>
      <c r="AC358" s="411">
        <v>0</v>
      </c>
      <c r="AD358" s="411">
        <v>0</v>
      </c>
      <c r="AE358" s="411">
        <v>0</v>
      </c>
      <c r="AF358" s="411">
        <v>0</v>
      </c>
      <c r="AG358" s="411">
        <v>0</v>
      </c>
      <c r="AH358" s="411">
        <v>0</v>
      </c>
      <c r="AI358" s="411">
        <v>0</v>
      </c>
      <c r="AJ358" s="411">
        <v>0</v>
      </c>
      <c r="AK358" s="411">
        <v>0</v>
      </c>
      <c r="AL358" s="411">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v>0</v>
      </c>
    </row>
    <row r="361" spans="1:39" ht="15" outlineLevel="1">
      <c r="B361" s="294" t="s">
        <v>289</v>
      </c>
      <c r="C361" s="291" t="s">
        <v>163</v>
      </c>
      <c r="D361" s="295"/>
      <c r="E361" s="295"/>
      <c r="F361" s="295"/>
      <c r="G361" s="295"/>
      <c r="H361" s="295"/>
      <c r="I361" s="295"/>
      <c r="J361" s="295"/>
      <c r="K361" s="295"/>
      <c r="L361" s="295"/>
      <c r="M361" s="295"/>
      <c r="N361" s="295">
        <v>12</v>
      </c>
      <c r="O361" s="295"/>
      <c r="P361" s="295"/>
      <c r="Q361" s="295"/>
      <c r="R361" s="295"/>
      <c r="S361" s="295"/>
      <c r="T361" s="295"/>
      <c r="U361" s="295"/>
      <c r="V361" s="295"/>
      <c r="W361" s="295"/>
      <c r="X361" s="295"/>
      <c r="Y361" s="411">
        <v>0</v>
      </c>
      <c r="Z361" s="411">
        <v>0</v>
      </c>
      <c r="AA361" s="411">
        <v>0</v>
      </c>
      <c r="AB361" s="411">
        <v>0</v>
      </c>
      <c r="AC361" s="411">
        <v>0</v>
      </c>
      <c r="AD361" s="411">
        <v>0</v>
      </c>
      <c r="AE361" s="411">
        <v>0</v>
      </c>
      <c r="AF361" s="411">
        <v>0</v>
      </c>
      <c r="AG361" s="411">
        <v>0</v>
      </c>
      <c r="AH361" s="411">
        <v>0</v>
      </c>
      <c r="AI361" s="411">
        <v>0</v>
      </c>
      <c r="AJ361" s="411">
        <v>0</v>
      </c>
      <c r="AK361" s="411">
        <v>0</v>
      </c>
      <c r="AL361" s="411">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v>0</v>
      </c>
    </row>
    <row r="364" spans="1:39" ht="15" outlineLevel="1">
      <c r="B364" s="294" t="s">
        <v>289</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1">
        <v>0</v>
      </c>
      <c r="Z364" s="411">
        <v>0</v>
      </c>
      <c r="AA364" s="411">
        <v>0</v>
      </c>
      <c r="AB364" s="411">
        <v>0</v>
      </c>
      <c r="AC364" s="411">
        <v>0</v>
      </c>
      <c r="AD364" s="411">
        <v>0</v>
      </c>
      <c r="AE364" s="411">
        <v>0</v>
      </c>
      <c r="AF364" s="411">
        <v>0</v>
      </c>
      <c r="AG364" s="411">
        <v>0</v>
      </c>
      <c r="AH364" s="411">
        <v>0</v>
      </c>
      <c r="AI364" s="411">
        <v>0</v>
      </c>
      <c r="AJ364" s="411">
        <v>0</v>
      </c>
      <c r="AK364" s="411">
        <v>0</v>
      </c>
      <c r="AL364" s="411">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v>0</v>
      </c>
    </row>
    <row r="367" spans="1:39" ht="15" outlineLevel="1">
      <c r="B367" s="294" t="s">
        <v>289</v>
      </c>
      <c r="C367" s="291" t="s">
        <v>163</v>
      </c>
      <c r="D367" s="295"/>
      <c r="E367" s="295"/>
      <c r="F367" s="295"/>
      <c r="G367" s="295"/>
      <c r="H367" s="295"/>
      <c r="I367" s="295"/>
      <c r="J367" s="295"/>
      <c r="K367" s="295"/>
      <c r="L367" s="295"/>
      <c r="M367" s="295"/>
      <c r="N367" s="295">
        <v>12</v>
      </c>
      <c r="O367" s="295"/>
      <c r="P367" s="295"/>
      <c r="Q367" s="295"/>
      <c r="R367" s="295"/>
      <c r="S367" s="295"/>
      <c r="T367" s="295"/>
      <c r="U367" s="295"/>
      <c r="V367" s="295"/>
      <c r="W367" s="295"/>
      <c r="X367" s="295"/>
      <c r="Y367" s="411">
        <v>0</v>
      </c>
      <c r="Z367" s="411">
        <v>0</v>
      </c>
      <c r="AA367" s="411">
        <v>0</v>
      </c>
      <c r="AB367" s="411">
        <v>0</v>
      </c>
      <c r="AC367" s="411">
        <v>0</v>
      </c>
      <c r="AD367" s="411">
        <v>0</v>
      </c>
      <c r="AE367" s="411">
        <v>0</v>
      </c>
      <c r="AF367" s="411">
        <v>0</v>
      </c>
      <c r="AG367" s="411">
        <v>0</v>
      </c>
      <c r="AH367" s="411">
        <v>0</v>
      </c>
      <c r="AI367" s="411">
        <v>0</v>
      </c>
      <c r="AJ367" s="411">
        <v>0</v>
      </c>
      <c r="AK367" s="411">
        <v>0</v>
      </c>
      <c r="AL367" s="411">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v>0</v>
      </c>
    </row>
    <row r="370" spans="1:42" ht="15" outlineLevel="1">
      <c r="B370" s="294" t="s">
        <v>289</v>
      </c>
      <c r="C370" s="291" t="s">
        <v>163</v>
      </c>
      <c r="D370" s="295"/>
      <c r="E370" s="295"/>
      <c r="F370" s="295"/>
      <c r="G370" s="295"/>
      <c r="H370" s="295"/>
      <c r="I370" s="295"/>
      <c r="J370" s="295"/>
      <c r="K370" s="295"/>
      <c r="L370" s="295"/>
      <c r="M370" s="295"/>
      <c r="N370" s="295">
        <v>12</v>
      </c>
      <c r="O370" s="295"/>
      <c r="P370" s="295"/>
      <c r="Q370" s="295"/>
      <c r="R370" s="295"/>
      <c r="S370" s="295"/>
      <c r="T370" s="295"/>
      <c r="U370" s="295"/>
      <c r="V370" s="295"/>
      <c r="W370" s="295"/>
      <c r="X370" s="295"/>
      <c r="Y370" s="411">
        <v>0</v>
      </c>
      <c r="Z370" s="411">
        <v>0</v>
      </c>
      <c r="AA370" s="411">
        <v>0</v>
      </c>
      <c r="AB370" s="411">
        <v>0</v>
      </c>
      <c r="AC370" s="411">
        <v>0</v>
      </c>
      <c r="AD370" s="411">
        <v>0</v>
      </c>
      <c r="AE370" s="411">
        <v>0</v>
      </c>
      <c r="AF370" s="411">
        <v>0</v>
      </c>
      <c r="AG370" s="411">
        <v>0</v>
      </c>
      <c r="AH370" s="411">
        <v>0</v>
      </c>
      <c r="AI370" s="411">
        <v>0</v>
      </c>
      <c r="AJ370" s="411">
        <v>0</v>
      </c>
      <c r="AK370" s="411">
        <v>0</v>
      </c>
      <c r="AL370" s="411">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v>0</v>
      </c>
    </row>
    <row r="373" spans="1:42" ht="15" outlineLevel="1">
      <c r="B373" s="294" t="s">
        <v>289</v>
      </c>
      <c r="C373" s="291" t="s">
        <v>163</v>
      </c>
      <c r="D373" s="295"/>
      <c r="E373" s="295"/>
      <c r="F373" s="295"/>
      <c r="G373" s="295"/>
      <c r="H373" s="295"/>
      <c r="I373" s="295"/>
      <c r="J373" s="295"/>
      <c r="K373" s="295"/>
      <c r="L373" s="295"/>
      <c r="M373" s="295"/>
      <c r="N373" s="295">
        <v>12</v>
      </c>
      <c r="O373" s="295"/>
      <c r="P373" s="295"/>
      <c r="Q373" s="295"/>
      <c r="R373" s="295"/>
      <c r="S373" s="295"/>
      <c r="T373" s="295"/>
      <c r="U373" s="295"/>
      <c r="V373" s="295"/>
      <c r="W373" s="295"/>
      <c r="X373" s="295"/>
      <c r="Y373" s="411">
        <v>0</v>
      </c>
      <c r="Z373" s="411">
        <v>0</v>
      </c>
      <c r="AA373" s="411">
        <v>0</v>
      </c>
      <c r="AB373" s="411">
        <v>0</v>
      </c>
      <c r="AC373" s="411">
        <v>0</v>
      </c>
      <c r="AD373" s="411">
        <v>0</v>
      </c>
      <c r="AE373" s="411">
        <v>0</v>
      </c>
      <c r="AF373" s="411">
        <v>0</v>
      </c>
      <c r="AG373" s="411">
        <v>0</v>
      </c>
      <c r="AH373" s="411">
        <v>0</v>
      </c>
      <c r="AI373" s="411">
        <v>0</v>
      </c>
      <c r="AJ373" s="411">
        <v>0</v>
      </c>
      <c r="AK373" s="411">
        <v>0</v>
      </c>
      <c r="AL373" s="411">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v>0</v>
      </c>
    </row>
    <row r="376" spans="1:42" ht="15" outlineLevel="1">
      <c r="B376" s="294" t="s">
        <v>289</v>
      </c>
      <c r="C376" s="291" t="s">
        <v>163</v>
      </c>
      <c r="D376" s="295"/>
      <c r="E376" s="295"/>
      <c r="F376" s="295"/>
      <c r="G376" s="295"/>
      <c r="H376" s="295"/>
      <c r="I376" s="295"/>
      <c r="J376" s="295"/>
      <c r="K376" s="295"/>
      <c r="L376" s="295"/>
      <c r="M376" s="295"/>
      <c r="N376" s="295">
        <v>12</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v>0</v>
      </c>
      <c r="AG376" s="411">
        <v>0</v>
      </c>
      <c r="AH376" s="411">
        <v>0</v>
      </c>
      <c r="AI376" s="411">
        <v>0</v>
      </c>
      <c r="AJ376" s="411">
        <v>0</v>
      </c>
      <c r="AK376" s="411">
        <v>0</v>
      </c>
      <c r="AL376" s="411">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45">
      <c r="B378" s="327" t="s">
        <v>274</v>
      </c>
      <c r="C378" s="329"/>
      <c r="D378" s="329">
        <f>SUM(D221:D376)</f>
        <v>2244099.4157902785</v>
      </c>
      <c r="E378" s="329"/>
      <c r="F378" s="329"/>
      <c r="G378" s="329"/>
      <c r="H378" s="329"/>
      <c r="I378" s="329"/>
      <c r="J378" s="329"/>
      <c r="K378" s="329"/>
      <c r="L378" s="329"/>
      <c r="M378" s="329"/>
      <c r="N378" s="329"/>
      <c r="O378" s="329">
        <f>SUM(O221:O376)</f>
        <v>347.56905014348632</v>
      </c>
      <c r="P378" s="329"/>
      <c r="Q378" s="329"/>
      <c r="R378" s="329"/>
      <c r="S378" s="329"/>
      <c r="T378" s="329"/>
      <c r="U378" s="329"/>
      <c r="V378" s="329"/>
      <c r="W378" s="329"/>
      <c r="X378" s="329"/>
      <c r="Y378" s="329">
        <f>IF(Y219="kWh",SUMPRODUCT(D221:D376,Y221:Y376))</f>
        <v>870335.22608310683</v>
      </c>
      <c r="Z378" s="329">
        <f>IF(Z219="kWh",SUMPRODUCT(D221:D376,Z221:Z376))</f>
        <v>168852.27000159633</v>
      </c>
      <c r="AA378" s="329">
        <f>IF(AA219="kw",SUMPRODUCT(N221:N376,O221:O376,AA221:AA376),SUMPRODUCT(D221:D376,AA221:AA376))</f>
        <v>2770.5209667602167</v>
      </c>
      <c r="AB378" s="329">
        <f>IF(AB219="kw",SUMPRODUCT(N221:N376,O221:O376,AB221:AB376),SUMPRODUCT(D221:D376,AB221:AB376))</f>
        <v>0</v>
      </c>
      <c r="AC378" s="329">
        <f>IF(AC219="kw",SUMPRODUCT(N221:N376,O221:O376,AC221:AC376),SUMPRODUCT(D221:D376,AC221:AC376))</f>
        <v>145.87359739133944</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4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1219155</v>
      </c>
      <c r="Z379" s="392">
        <f>HLOOKUP(Z218,'2. LRAMVA Threshold'!$B$42:$Q$53,8,FALSE)</f>
        <v>658151</v>
      </c>
      <c r="AA379" s="392">
        <f>HLOOKUP(AA218,'2. LRAMVA Threshold'!$B$42:$Q$53,8,FALSE)</f>
        <v>3236</v>
      </c>
      <c r="AB379" s="392">
        <f>HLOOKUP(AB218,'2. LRAMVA Threshold'!$B$42:$Q$53,8,FALSE)</f>
        <v>2</v>
      </c>
      <c r="AC379" s="392">
        <f>HLOOKUP(AC218,'2. LRAMVA Threshold'!$B$42:$Q$53,8,FALSE)</f>
        <v>81</v>
      </c>
      <c r="AD379" s="392">
        <f>HLOOKUP(AD218,'2. LRAMVA Threshold'!$B$42:$Q$53,8,FALSE)</f>
        <v>1714</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1.2500000000000001E-2</v>
      </c>
      <c r="Z381" s="341">
        <f>HLOOKUP(Z$35,'3.  Distribution Rates'!$C$122:$P$133,8,FALSE)</f>
        <v>8.9999999999999993E-3</v>
      </c>
      <c r="AA381" s="341">
        <f>HLOOKUP(AA$35,'3.  Distribution Rates'!$C$122:$P$133,8,FALSE)</f>
        <v>2.8079999999999998</v>
      </c>
      <c r="AB381" s="341">
        <f>HLOOKUP(AB$35,'3.  Distribution Rates'!$C$122:$P$133,8,FALSE)</f>
        <v>21.9864</v>
      </c>
      <c r="AC381" s="341">
        <f>HLOOKUP(AC$35,'3.  Distribution Rates'!$C$122:$P$133,8,FALSE)</f>
        <v>16.0291</v>
      </c>
      <c r="AD381" s="341">
        <f>HLOOKUP(AD$35,'3.  Distribution Rates'!$C$122:$P$133,8,FALSE)</f>
        <v>5.7999999999999996E-3</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1402.5758325660411</v>
      </c>
      <c r="Z382" s="378">
        <f>'4.  2011-2014 LRAM'!Z139*Z381</f>
        <v>2195.2539855078171</v>
      </c>
      <c r="AA382" s="378">
        <f>'4.  2011-2014 LRAM'!AA139*AA381</f>
        <v>403.08954556939636</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4000.9193636432547</v>
      </c>
    </row>
    <row r="383" spans="1:42" ht="1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1250.8044775535566</v>
      </c>
      <c r="Z383" s="378">
        <f>'4.  2011-2014 LRAM'!Z268*Z381</f>
        <v>6016.93345709189</v>
      </c>
      <c r="AA383" s="378">
        <f>'4.  2011-2014 LRAM'!AA268*AA381</f>
        <v>2236.8221116345312</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9504.5600462799775</v>
      </c>
    </row>
    <row r="384" spans="1:42" ht="1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2154.3230348963866</v>
      </c>
      <c r="Z384" s="378">
        <f>'4.  2011-2014 LRAM'!Z397*Z381</f>
        <v>3223.0857858733575</v>
      </c>
      <c r="AA384" s="378">
        <f>'4.  2011-2014 LRAM'!AA397*AA381</f>
        <v>613.1289182827536</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5990.5377390524973</v>
      </c>
    </row>
    <row r="385" spans="2:39" ht="1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4083.098487474354</v>
      </c>
      <c r="Z385" s="378">
        <f>'4.  2011-2014 LRAM'!Z527*Z381</f>
        <v>5810.5120202999997</v>
      </c>
      <c r="AA385" s="378">
        <f>'4.  2011-2014 LRAM'!AA527*AA381</f>
        <v>4080.5622068889602</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5">SUM(Y385:AL385)</f>
        <v>13974.172714663315</v>
      </c>
    </row>
    <row r="386" spans="2:39" ht="1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6">Y208*Y381</f>
        <v>6837.4488725437468</v>
      </c>
      <c r="Z386" s="378">
        <f t="shared" si="6"/>
        <v>16173.841566359042</v>
      </c>
      <c r="AA386" s="378">
        <f t="shared" si="6"/>
        <v>6549.015882018808</v>
      </c>
      <c r="AB386" s="378">
        <f t="shared" si="6"/>
        <v>0</v>
      </c>
      <c r="AC386" s="378">
        <f t="shared" si="6"/>
        <v>1132.879344379292</v>
      </c>
      <c r="AD386" s="378">
        <f t="shared" si="6"/>
        <v>368.84998607641859</v>
      </c>
      <c r="AE386" s="378">
        <f t="shared" si="6"/>
        <v>0</v>
      </c>
      <c r="AF386" s="378">
        <f t="shared" si="6"/>
        <v>0</v>
      </c>
      <c r="AG386" s="378">
        <f t="shared" si="6"/>
        <v>0</v>
      </c>
      <c r="AH386" s="378">
        <f t="shared" si="6"/>
        <v>0</v>
      </c>
      <c r="AI386" s="378">
        <f t="shared" si="6"/>
        <v>0</v>
      </c>
      <c r="AJ386" s="378">
        <f t="shared" si="6"/>
        <v>0</v>
      </c>
      <c r="AK386" s="378">
        <f t="shared" si="6"/>
        <v>0</v>
      </c>
      <c r="AL386" s="378">
        <f t="shared" si="6"/>
        <v>0</v>
      </c>
      <c r="AM386" s="629">
        <f t="shared" si="5"/>
        <v>31062.035651377308</v>
      </c>
    </row>
    <row r="387" spans="2:39" ht="1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10879.190326038835</v>
      </c>
      <c r="Z387" s="378">
        <f t="shared" ref="Z387:AL387" si="7">Z378*Z381</f>
        <v>1519.670430014367</v>
      </c>
      <c r="AA387" s="378">
        <f t="shared" si="7"/>
        <v>7779.6228746626875</v>
      </c>
      <c r="AB387" s="378">
        <f t="shared" si="7"/>
        <v>0</v>
      </c>
      <c r="AC387" s="378">
        <f t="shared" si="7"/>
        <v>2338.2224799455189</v>
      </c>
      <c r="AD387" s="378">
        <f t="shared" si="7"/>
        <v>0</v>
      </c>
      <c r="AE387" s="378">
        <f t="shared" si="7"/>
        <v>0</v>
      </c>
      <c r="AF387" s="378">
        <f t="shared" si="7"/>
        <v>0</v>
      </c>
      <c r="AG387" s="378">
        <f t="shared" si="7"/>
        <v>0</v>
      </c>
      <c r="AH387" s="378">
        <f t="shared" si="7"/>
        <v>0</v>
      </c>
      <c r="AI387" s="378">
        <f t="shared" si="7"/>
        <v>0</v>
      </c>
      <c r="AJ387" s="378">
        <f t="shared" si="7"/>
        <v>0</v>
      </c>
      <c r="AK387" s="378">
        <f t="shared" si="7"/>
        <v>0</v>
      </c>
      <c r="AL387" s="378">
        <f t="shared" si="7"/>
        <v>0</v>
      </c>
      <c r="AM387" s="629">
        <f t="shared" si="5"/>
        <v>22516.706110661409</v>
      </c>
    </row>
    <row r="388" spans="2:39" ht="15.4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26607.441031072922</v>
      </c>
      <c r="Z388" s="346">
        <f t="shared" ref="Z388:AE388" si="8">SUM(Z382:Z387)</f>
        <v>34939.297245146474</v>
      </c>
      <c r="AA388" s="346">
        <f t="shared" si="8"/>
        <v>21662.241539057137</v>
      </c>
      <c r="AB388" s="346">
        <f t="shared" si="8"/>
        <v>0</v>
      </c>
      <c r="AC388" s="346">
        <f t="shared" si="8"/>
        <v>3471.1018243248109</v>
      </c>
      <c r="AD388" s="346">
        <f t="shared" si="8"/>
        <v>368.84998607641859</v>
      </c>
      <c r="AE388" s="346">
        <f t="shared" si="8"/>
        <v>0</v>
      </c>
      <c r="AF388" s="346">
        <f>SUM(AF382:AF387)</f>
        <v>0</v>
      </c>
      <c r="AG388" s="346">
        <f t="shared" ref="AG388:AL388" si="9">SUM(AG382:AG387)</f>
        <v>0</v>
      </c>
      <c r="AH388" s="346">
        <f t="shared" si="9"/>
        <v>0</v>
      </c>
      <c r="AI388" s="346">
        <f t="shared" si="9"/>
        <v>0</v>
      </c>
      <c r="AJ388" s="346">
        <f t="shared" si="9"/>
        <v>0</v>
      </c>
      <c r="AK388" s="346">
        <f t="shared" si="9"/>
        <v>0</v>
      </c>
      <c r="AL388" s="346">
        <f t="shared" si="9"/>
        <v>0</v>
      </c>
      <c r="AM388" s="407">
        <f>SUM(AM382:AM387)</f>
        <v>87048.931625677753</v>
      </c>
    </row>
    <row r="389" spans="2:39" ht="15.4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15239.4375</v>
      </c>
      <c r="Z389" s="347">
        <f t="shared" ref="Z389:AE389" si="10">Z379*Z381</f>
        <v>5923.3589999999995</v>
      </c>
      <c r="AA389" s="347">
        <f t="shared" si="10"/>
        <v>9086.6880000000001</v>
      </c>
      <c r="AB389" s="347">
        <f t="shared" si="10"/>
        <v>43.972799999999999</v>
      </c>
      <c r="AC389" s="347">
        <f t="shared" si="10"/>
        <v>1298.3570999999999</v>
      </c>
      <c r="AD389" s="347">
        <f t="shared" si="10"/>
        <v>9.9411999999999985</v>
      </c>
      <c r="AE389" s="347">
        <f t="shared" si="10"/>
        <v>0</v>
      </c>
      <c r="AF389" s="347">
        <f>AF379*AF381</f>
        <v>0</v>
      </c>
      <c r="AG389" s="347">
        <f t="shared" ref="AG389:AL389" si="11">AG379*AG381</f>
        <v>0</v>
      </c>
      <c r="AH389" s="347">
        <f t="shared" si="11"/>
        <v>0</v>
      </c>
      <c r="AI389" s="347">
        <f t="shared" si="11"/>
        <v>0</v>
      </c>
      <c r="AJ389" s="347">
        <f t="shared" si="11"/>
        <v>0</v>
      </c>
      <c r="AK389" s="347">
        <f t="shared" si="11"/>
        <v>0</v>
      </c>
      <c r="AL389" s="347">
        <f t="shared" si="11"/>
        <v>0</v>
      </c>
      <c r="AM389" s="407">
        <f>SUM(Y389:AL389)</f>
        <v>31601.7556</v>
      </c>
    </row>
    <row r="390" spans="2:39" ht="15.4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55447.176025677749</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870382.1553818367</v>
      </c>
      <c r="Z392" s="291">
        <f>SUMPRODUCT(E221:E376,Z221:Z376)</f>
        <v>168955.51445880177</v>
      </c>
      <c r="AA392" s="291">
        <f t="shared" ref="AA392:AL392" si="12">IF(AA219="kw",SUMPRODUCT($N$221:$N$376,$P$221:$P$376,AA221:AA376),SUMPRODUCT($E$221:$E$376,AA221:AA376))</f>
        <v>2777.974386352299</v>
      </c>
      <c r="AB392" s="291">
        <f t="shared" si="12"/>
        <v>0</v>
      </c>
      <c r="AC392" s="291">
        <f t="shared" si="12"/>
        <v>146.29548906636302</v>
      </c>
      <c r="AD392" s="291">
        <f t="shared" si="12"/>
        <v>0</v>
      </c>
      <c r="AE392" s="291">
        <f t="shared" si="12"/>
        <v>0</v>
      </c>
      <c r="AF392" s="291">
        <f t="shared" si="12"/>
        <v>0</v>
      </c>
      <c r="AG392" s="291">
        <f t="shared" si="12"/>
        <v>0</v>
      </c>
      <c r="AH392" s="291">
        <f t="shared" si="12"/>
        <v>0</v>
      </c>
      <c r="AI392" s="291">
        <f t="shared" si="12"/>
        <v>0</v>
      </c>
      <c r="AJ392" s="291">
        <f t="shared" si="12"/>
        <v>0</v>
      </c>
      <c r="AK392" s="291">
        <f t="shared" si="12"/>
        <v>0</v>
      </c>
      <c r="AL392" s="291">
        <f t="shared" si="12"/>
        <v>0</v>
      </c>
      <c r="AM392" s="348"/>
    </row>
    <row r="393" spans="2:39" ht="1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870386.49037099956</v>
      </c>
      <c r="Z393" s="291">
        <f>SUMPRODUCT(F221:F376,Z221:Z376)</f>
        <v>168965.0514349601</v>
      </c>
      <c r="AA393" s="291">
        <f t="shared" ref="AA393:AL393" si="13">IF(AA219="kw",SUMPRODUCT($N$221:$N$376,$Q$221:$Q$376,AA221:AA376),SUMPRODUCT($F$221:$F$376,AA221:AA376))</f>
        <v>2778.336764445799</v>
      </c>
      <c r="AB393" s="291">
        <f t="shared" si="13"/>
        <v>0</v>
      </c>
      <c r="AC393" s="291">
        <f t="shared" si="13"/>
        <v>146.3160010339196</v>
      </c>
      <c r="AD393" s="291">
        <f t="shared" si="13"/>
        <v>0</v>
      </c>
      <c r="AE393" s="291">
        <f t="shared" si="13"/>
        <v>0</v>
      </c>
      <c r="AF393" s="291">
        <f t="shared" si="13"/>
        <v>0</v>
      </c>
      <c r="AG393" s="291">
        <f t="shared" si="13"/>
        <v>0</v>
      </c>
      <c r="AH393" s="291">
        <f t="shared" si="13"/>
        <v>0</v>
      </c>
      <c r="AI393" s="291">
        <f t="shared" si="13"/>
        <v>0</v>
      </c>
      <c r="AJ393" s="291">
        <f t="shared" si="13"/>
        <v>0</v>
      </c>
      <c r="AK393" s="291">
        <f t="shared" si="13"/>
        <v>0</v>
      </c>
      <c r="AL393" s="291">
        <f t="shared" si="13"/>
        <v>0</v>
      </c>
      <c r="AM393" s="337"/>
    </row>
    <row r="394" spans="2:39" ht="1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870386.49037099956</v>
      </c>
      <c r="Z394" s="291">
        <f>SUMPRODUCT(G221:G376,Z221:Z376)</f>
        <v>168965.0514349601</v>
      </c>
      <c r="AA394" s="291">
        <f t="shared" ref="AA394:AL394" si="14">IF(AA219="kw",SUMPRODUCT($N$221:$N$376,$R$221:$R$376,AA221:AA376),SUMPRODUCT($G$221:$G$376,AA221:AA376))</f>
        <v>2778.336764445799</v>
      </c>
      <c r="AB394" s="291">
        <f t="shared" si="14"/>
        <v>0</v>
      </c>
      <c r="AC394" s="291">
        <f t="shared" si="14"/>
        <v>146.3160010339196</v>
      </c>
      <c r="AD394" s="291">
        <f t="shared" si="14"/>
        <v>0</v>
      </c>
      <c r="AE394" s="291">
        <f t="shared" si="14"/>
        <v>0</v>
      </c>
      <c r="AF394" s="291">
        <f t="shared" si="14"/>
        <v>0</v>
      </c>
      <c r="AG394" s="291">
        <f t="shared" si="14"/>
        <v>0</v>
      </c>
      <c r="AH394" s="291">
        <f t="shared" si="14"/>
        <v>0</v>
      </c>
      <c r="AI394" s="291">
        <f t="shared" si="14"/>
        <v>0</v>
      </c>
      <c r="AJ394" s="291">
        <f t="shared" si="14"/>
        <v>0</v>
      </c>
      <c r="AK394" s="291">
        <f t="shared" si="14"/>
        <v>0</v>
      </c>
      <c r="AL394" s="291">
        <f t="shared" si="14"/>
        <v>0</v>
      </c>
      <c r="AM394" s="337"/>
    </row>
    <row r="395" spans="2:39" ht="1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870386.49037099956</v>
      </c>
      <c r="Z395" s="326">
        <f>SUMPRODUCT(H221:H376,Z221:Z376)</f>
        <v>164242.33331343325</v>
      </c>
      <c r="AA395" s="326">
        <f t="shared" ref="AA395:AL395" si="15">IF(AA219="kw",SUMPRODUCT($N$221:$N$376,$S$221:$S$376,AA221:AA376),SUMPRODUCT($H$221:$H$376,AA221:AA376))</f>
        <v>2777.7780768451589</v>
      </c>
      <c r="AB395" s="326">
        <f t="shared" si="15"/>
        <v>0</v>
      </c>
      <c r="AC395" s="326">
        <f t="shared" si="15"/>
        <v>146.3160010339196</v>
      </c>
      <c r="AD395" s="326">
        <f t="shared" si="15"/>
        <v>0</v>
      </c>
      <c r="AE395" s="326">
        <f t="shared" si="15"/>
        <v>0</v>
      </c>
      <c r="AF395" s="326">
        <f t="shared" si="15"/>
        <v>0</v>
      </c>
      <c r="AG395" s="326">
        <f t="shared" si="15"/>
        <v>0</v>
      </c>
      <c r="AH395" s="326">
        <f t="shared" si="15"/>
        <v>0</v>
      </c>
      <c r="AI395" s="326">
        <f t="shared" si="15"/>
        <v>0</v>
      </c>
      <c r="AJ395" s="326">
        <f t="shared" si="15"/>
        <v>0</v>
      </c>
      <c r="AK395" s="326">
        <f t="shared" si="15"/>
        <v>0</v>
      </c>
      <c r="AL395" s="326">
        <f t="shared" si="15"/>
        <v>0</v>
      </c>
      <c r="AM395" s="386"/>
    </row>
    <row r="396" spans="2:39" ht="21" customHeight="1">
      <c r="B396" s="368" t="s">
        <v>583</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4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1036" t="s">
        <v>211</v>
      </c>
      <c r="C400" s="1038" t="s">
        <v>33</v>
      </c>
      <c r="D400" s="284" t="s">
        <v>421</v>
      </c>
      <c r="E400" s="1040" t="s">
        <v>209</v>
      </c>
      <c r="F400" s="1041"/>
      <c r="G400" s="1041"/>
      <c r="H400" s="1041"/>
      <c r="I400" s="1041"/>
      <c r="J400" s="1041"/>
      <c r="K400" s="1041"/>
      <c r="L400" s="1041"/>
      <c r="M400" s="1042"/>
      <c r="N400" s="1043" t="s">
        <v>213</v>
      </c>
      <c r="O400" s="284" t="s">
        <v>422</v>
      </c>
      <c r="P400" s="1040" t="s">
        <v>212</v>
      </c>
      <c r="Q400" s="1041"/>
      <c r="R400" s="1041"/>
      <c r="S400" s="1041"/>
      <c r="T400" s="1041"/>
      <c r="U400" s="1041"/>
      <c r="V400" s="1041"/>
      <c r="W400" s="1041"/>
      <c r="X400" s="1042"/>
      <c r="Y400" s="1033" t="s">
        <v>243</v>
      </c>
      <c r="Z400" s="1034"/>
      <c r="AA400" s="1034"/>
      <c r="AB400" s="1034"/>
      <c r="AC400" s="1034"/>
      <c r="AD400" s="1034"/>
      <c r="AE400" s="1034"/>
      <c r="AF400" s="1034"/>
      <c r="AG400" s="1034"/>
      <c r="AH400" s="1034"/>
      <c r="AI400" s="1034"/>
      <c r="AJ400" s="1034"/>
      <c r="AK400" s="1034"/>
      <c r="AL400" s="1034"/>
      <c r="AM400" s="1035"/>
    </row>
    <row r="401" spans="1:39" ht="61.5" customHeight="1">
      <c r="B401" s="1037"/>
      <c r="C401" s="1039"/>
      <c r="D401" s="285">
        <v>2017</v>
      </c>
      <c r="E401" s="285">
        <v>2018</v>
      </c>
      <c r="F401" s="285">
        <v>2019</v>
      </c>
      <c r="G401" s="285">
        <v>2020</v>
      </c>
      <c r="H401" s="285">
        <v>2021</v>
      </c>
      <c r="I401" s="285">
        <v>2022</v>
      </c>
      <c r="J401" s="285">
        <v>2023</v>
      </c>
      <c r="K401" s="285">
        <v>2024</v>
      </c>
      <c r="L401" s="285">
        <v>2025</v>
      </c>
      <c r="M401" s="285">
        <v>2026</v>
      </c>
      <c r="N401" s="1044"/>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50 - 4,999 kW</v>
      </c>
      <c r="AB401" s="285" t="str">
        <f>'1.  LRAMVA Summary'!G52</f>
        <v>Sentinel Lighting</v>
      </c>
      <c r="AC401" s="285" t="str">
        <f>'1.  LRAMVA Summary'!H52</f>
        <v>Street Lighting</v>
      </c>
      <c r="AD401" s="285" t="str">
        <f>'1.  LRAMVA Summary'!I52</f>
        <v>Unmetered Scattered Load</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kWh</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4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v>0</v>
      </c>
    </row>
    <row r="405" spans="1:39" ht="15"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v>0</v>
      </c>
      <c r="Z405" s="411">
        <v>0</v>
      </c>
      <c r="AA405" s="411">
        <v>0</v>
      </c>
      <c r="AB405" s="411">
        <v>0</v>
      </c>
      <c r="AC405" s="411">
        <v>0</v>
      </c>
      <c r="AD405" s="411">
        <v>0</v>
      </c>
      <c r="AE405" s="411">
        <v>0</v>
      </c>
      <c r="AF405" s="411">
        <v>0</v>
      </c>
      <c r="AG405" s="411">
        <v>0</v>
      </c>
      <c r="AH405" s="411">
        <v>0</v>
      </c>
      <c r="AI405" s="411">
        <v>0</v>
      </c>
      <c r="AJ405" s="411">
        <v>0</v>
      </c>
      <c r="AK405" s="411">
        <v>0</v>
      </c>
      <c r="AL405" s="411">
        <v>0</v>
      </c>
      <c r="AM405" s="297"/>
    </row>
    <row r="406" spans="1:39" ht="15.4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v>0</v>
      </c>
    </row>
    <row r="408" spans="1:39" ht="15"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v>0</v>
      </c>
      <c r="Z408" s="411">
        <v>0</v>
      </c>
      <c r="AA408" s="411">
        <v>0</v>
      </c>
      <c r="AB408" s="411">
        <v>0</v>
      </c>
      <c r="AC408" s="411">
        <v>0</v>
      </c>
      <c r="AD408" s="411">
        <v>0</v>
      </c>
      <c r="AE408" s="411">
        <v>0</v>
      </c>
      <c r="AF408" s="411">
        <v>0</v>
      </c>
      <c r="AG408" s="411">
        <v>0</v>
      </c>
      <c r="AH408" s="411">
        <v>0</v>
      </c>
      <c r="AI408" s="411">
        <v>0</v>
      </c>
      <c r="AJ408" s="411">
        <v>0</v>
      </c>
      <c r="AK408" s="411">
        <v>0</v>
      </c>
      <c r="AL408" s="411">
        <v>0</v>
      </c>
      <c r="AM408" s="297"/>
    </row>
    <row r="409" spans="1:39" ht="15.4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v>0</v>
      </c>
    </row>
    <row r="411" spans="1:39" ht="15"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v>0</v>
      </c>
      <c r="Z411" s="411">
        <v>0</v>
      </c>
      <c r="AA411" s="411">
        <v>0</v>
      </c>
      <c r="AB411" s="411">
        <v>0</v>
      </c>
      <c r="AC411" s="411">
        <v>0</v>
      </c>
      <c r="AD411" s="411">
        <v>0</v>
      </c>
      <c r="AE411" s="411">
        <v>0</v>
      </c>
      <c r="AF411" s="411">
        <v>0</v>
      </c>
      <c r="AG411" s="411">
        <v>0</v>
      </c>
      <c r="AH411" s="411">
        <v>0</v>
      </c>
      <c r="AI411" s="411">
        <v>0</v>
      </c>
      <c r="AJ411" s="411">
        <v>0</v>
      </c>
      <c r="AK411" s="411">
        <v>0</v>
      </c>
      <c r="AL411" s="411">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673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v>0</v>
      </c>
    </row>
    <row r="414" spans="1:39" ht="15"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v>0</v>
      </c>
      <c r="Z414" s="411">
        <v>0</v>
      </c>
      <c r="AA414" s="411">
        <v>0</v>
      </c>
      <c r="AB414" s="411">
        <v>0</v>
      </c>
      <c r="AC414" s="411">
        <v>0</v>
      </c>
      <c r="AD414" s="411">
        <v>0</v>
      </c>
      <c r="AE414" s="411">
        <v>0</v>
      </c>
      <c r="AF414" s="411">
        <v>0</v>
      </c>
      <c r="AG414" s="411">
        <v>0</v>
      </c>
      <c r="AH414" s="411">
        <v>0</v>
      </c>
      <c r="AI414" s="411">
        <v>0</v>
      </c>
      <c r="AJ414" s="411">
        <v>0</v>
      </c>
      <c r="AK414" s="411">
        <v>0</v>
      </c>
      <c r="AL414" s="411">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v>0</v>
      </c>
    </row>
    <row r="417" spans="1:39" ht="15"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v>0</v>
      </c>
      <c r="Z417" s="411">
        <v>0</v>
      </c>
      <c r="AA417" s="411">
        <v>0</v>
      </c>
      <c r="AB417" s="411">
        <v>0</v>
      </c>
      <c r="AC417" s="411">
        <v>0</v>
      </c>
      <c r="AD417" s="411">
        <v>0</v>
      </c>
      <c r="AE417" s="411">
        <v>0</v>
      </c>
      <c r="AF417" s="411">
        <v>0</v>
      </c>
      <c r="AG417" s="411">
        <v>0</v>
      </c>
      <c r="AH417" s="411">
        <v>0</v>
      </c>
      <c r="AI417" s="411">
        <v>0</v>
      </c>
      <c r="AJ417" s="411">
        <v>0</v>
      </c>
      <c r="AK417" s="411">
        <v>0</v>
      </c>
      <c r="AL417" s="411">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4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v>0</v>
      </c>
    </row>
    <row r="421" spans="1:39" ht="15" outlineLevel="1">
      <c r="A421" s="532"/>
      <c r="B421" s="431" t="s">
        <v>308</v>
      </c>
      <c r="C421" s="291" t="s">
        <v>163</v>
      </c>
      <c r="D421" s="295"/>
      <c r="E421" s="295"/>
      <c r="F421" s="295"/>
      <c r="G421" s="295"/>
      <c r="H421" s="295"/>
      <c r="I421" s="295"/>
      <c r="J421" s="295"/>
      <c r="K421" s="295"/>
      <c r="L421" s="295"/>
      <c r="M421" s="295"/>
      <c r="N421" s="295">
        <v>12</v>
      </c>
      <c r="O421" s="295"/>
      <c r="P421" s="295"/>
      <c r="Q421" s="295"/>
      <c r="R421" s="295"/>
      <c r="S421" s="295"/>
      <c r="T421" s="295"/>
      <c r="U421" s="295"/>
      <c r="V421" s="295"/>
      <c r="W421" s="295"/>
      <c r="X421" s="295"/>
      <c r="Y421" s="411">
        <v>0</v>
      </c>
      <c r="Z421" s="411">
        <v>0</v>
      </c>
      <c r="AA421" s="411">
        <v>0</v>
      </c>
      <c r="AB421" s="411">
        <v>0</v>
      </c>
      <c r="AC421" s="411">
        <v>0</v>
      </c>
      <c r="AD421" s="411">
        <v>0</v>
      </c>
      <c r="AE421" s="411">
        <v>0</v>
      </c>
      <c r="AF421" s="411">
        <v>0</v>
      </c>
      <c r="AG421" s="411">
        <v>0</v>
      </c>
      <c r="AH421" s="411">
        <v>0</v>
      </c>
      <c r="AI421" s="411">
        <v>0</v>
      </c>
      <c r="AJ421" s="411">
        <v>0</v>
      </c>
      <c r="AK421" s="411">
        <v>0</v>
      </c>
      <c r="AL421" s="411">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v>0</v>
      </c>
    </row>
    <row r="424" spans="1:39" ht="15" outlineLevel="1">
      <c r="A424" s="532"/>
      <c r="B424" s="431" t="s">
        <v>308</v>
      </c>
      <c r="C424" s="291" t="s">
        <v>163</v>
      </c>
      <c r="D424" s="295"/>
      <c r="E424" s="295"/>
      <c r="F424" s="295"/>
      <c r="G424" s="295"/>
      <c r="H424" s="295"/>
      <c r="I424" s="295"/>
      <c r="J424" s="295"/>
      <c r="K424" s="295"/>
      <c r="L424" s="295"/>
      <c r="M424" s="295"/>
      <c r="N424" s="295">
        <v>12</v>
      </c>
      <c r="O424" s="295"/>
      <c r="P424" s="295"/>
      <c r="Q424" s="295"/>
      <c r="R424" s="295"/>
      <c r="S424" s="295"/>
      <c r="T424" s="295"/>
      <c r="U424" s="295"/>
      <c r="V424" s="295"/>
      <c r="W424" s="295"/>
      <c r="X424" s="295"/>
      <c r="Y424" s="411">
        <v>0</v>
      </c>
      <c r="Z424" s="411">
        <v>0</v>
      </c>
      <c r="AA424" s="411">
        <v>0</v>
      </c>
      <c r="AB424" s="411">
        <v>0</v>
      </c>
      <c r="AC424" s="411">
        <v>0</v>
      </c>
      <c r="AD424" s="411">
        <v>0</v>
      </c>
      <c r="AE424" s="411">
        <v>0</v>
      </c>
      <c r="AF424" s="411">
        <v>0</v>
      </c>
      <c r="AG424" s="411">
        <v>0</v>
      </c>
      <c r="AH424" s="411">
        <v>0</v>
      </c>
      <c r="AI424" s="411">
        <v>0</v>
      </c>
      <c r="AJ424" s="411">
        <v>0</v>
      </c>
      <c r="AK424" s="411">
        <v>0</v>
      </c>
      <c r="AL424" s="411">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v>0</v>
      </c>
    </row>
    <row r="427" spans="1:39" ht="15" outlineLevel="1">
      <c r="A427" s="532"/>
      <c r="B427" s="431" t="s">
        <v>308</v>
      </c>
      <c r="C427" s="291" t="s">
        <v>163</v>
      </c>
      <c r="D427" s="295"/>
      <c r="E427" s="295"/>
      <c r="F427" s="295"/>
      <c r="G427" s="295"/>
      <c r="H427" s="295"/>
      <c r="I427" s="295"/>
      <c r="J427" s="295"/>
      <c r="K427" s="295"/>
      <c r="L427" s="295"/>
      <c r="M427" s="295"/>
      <c r="N427" s="295">
        <v>12</v>
      </c>
      <c r="O427" s="295"/>
      <c r="P427" s="295"/>
      <c r="Q427" s="295"/>
      <c r="R427" s="295"/>
      <c r="S427" s="295"/>
      <c r="T427" s="295"/>
      <c r="U427" s="295"/>
      <c r="V427" s="295"/>
      <c r="W427" s="295"/>
      <c r="X427" s="295"/>
      <c r="Y427" s="411">
        <v>0</v>
      </c>
      <c r="Z427" s="411">
        <v>0</v>
      </c>
      <c r="AA427" s="411">
        <v>0</v>
      </c>
      <c r="AB427" s="411">
        <v>0</v>
      </c>
      <c r="AC427" s="411">
        <v>0</v>
      </c>
      <c r="AD427" s="411">
        <v>0</v>
      </c>
      <c r="AE427" s="411">
        <v>0</v>
      </c>
      <c r="AF427" s="411">
        <v>0</v>
      </c>
      <c r="AG427" s="411">
        <v>0</v>
      </c>
      <c r="AH427" s="411">
        <v>0</v>
      </c>
      <c r="AI427" s="411">
        <v>0</v>
      </c>
      <c r="AJ427" s="411">
        <v>0</v>
      </c>
      <c r="AK427" s="411">
        <v>0</v>
      </c>
      <c r="AL427" s="411">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v>0</v>
      </c>
    </row>
    <row r="430" spans="1:39" ht="15" outlineLevel="1">
      <c r="A430" s="532"/>
      <c r="B430" s="431" t="s">
        <v>308</v>
      </c>
      <c r="C430" s="291" t="s">
        <v>163</v>
      </c>
      <c r="D430" s="295"/>
      <c r="E430" s="295"/>
      <c r="F430" s="295"/>
      <c r="G430" s="295"/>
      <c r="H430" s="295"/>
      <c r="I430" s="295"/>
      <c r="J430" s="295"/>
      <c r="K430" s="295"/>
      <c r="L430" s="295"/>
      <c r="M430" s="295"/>
      <c r="N430" s="295">
        <v>12</v>
      </c>
      <c r="O430" s="295"/>
      <c r="P430" s="295"/>
      <c r="Q430" s="295"/>
      <c r="R430" s="295"/>
      <c r="S430" s="295"/>
      <c r="T430" s="295"/>
      <c r="U430" s="295"/>
      <c r="V430" s="295"/>
      <c r="W430" s="295"/>
      <c r="X430" s="295"/>
      <c r="Y430" s="411">
        <v>0</v>
      </c>
      <c r="Z430" s="411">
        <v>0</v>
      </c>
      <c r="AA430" s="411">
        <v>0</v>
      </c>
      <c r="AB430" s="411">
        <v>0</v>
      </c>
      <c r="AC430" s="411">
        <v>0</v>
      </c>
      <c r="AD430" s="411">
        <v>0</v>
      </c>
      <c r="AE430" s="411">
        <v>0</v>
      </c>
      <c r="AF430" s="411">
        <v>0</v>
      </c>
      <c r="AG430" s="411">
        <v>0</v>
      </c>
      <c r="AH430" s="411">
        <v>0</v>
      </c>
      <c r="AI430" s="411">
        <v>0</v>
      </c>
      <c r="AJ430" s="411">
        <v>0</v>
      </c>
      <c r="AK430" s="411">
        <v>0</v>
      </c>
      <c r="AL430" s="411">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v>0</v>
      </c>
    </row>
    <row r="433" spans="1:40" ht="15" outlineLevel="1">
      <c r="A433" s="532"/>
      <c r="B433" s="431" t="s">
        <v>308</v>
      </c>
      <c r="C433" s="291" t="s">
        <v>163</v>
      </c>
      <c r="D433" s="295"/>
      <c r="E433" s="295"/>
      <c r="F433" s="295"/>
      <c r="G433" s="295"/>
      <c r="H433" s="295"/>
      <c r="I433" s="295"/>
      <c r="J433" s="295"/>
      <c r="K433" s="295"/>
      <c r="L433" s="295"/>
      <c r="M433" s="295"/>
      <c r="N433" s="295">
        <v>3</v>
      </c>
      <c r="O433" s="295"/>
      <c r="P433" s="295"/>
      <c r="Q433" s="295"/>
      <c r="R433" s="295"/>
      <c r="S433" s="295"/>
      <c r="T433" s="295"/>
      <c r="U433" s="295"/>
      <c r="V433" s="295"/>
      <c r="W433" s="295"/>
      <c r="X433" s="295"/>
      <c r="Y433" s="411">
        <v>0</v>
      </c>
      <c r="Z433" s="411">
        <v>0</v>
      </c>
      <c r="AA433" s="411">
        <v>0</v>
      </c>
      <c r="AB433" s="411">
        <v>0</v>
      </c>
      <c r="AC433" s="411">
        <v>0</v>
      </c>
      <c r="AD433" s="411">
        <v>0</v>
      </c>
      <c r="AE433" s="411">
        <v>0</v>
      </c>
      <c r="AF433" s="411">
        <v>0</v>
      </c>
      <c r="AG433" s="411">
        <v>0</v>
      </c>
      <c r="AH433" s="411">
        <v>0</v>
      </c>
      <c r="AI433" s="411">
        <v>0</v>
      </c>
      <c r="AJ433" s="411">
        <v>0</v>
      </c>
      <c r="AK433" s="411">
        <v>0</v>
      </c>
      <c r="AL433" s="411">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4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v>0</v>
      </c>
    </row>
    <row r="437" spans="1:40" ht="15" outlineLevel="1">
      <c r="A437" s="532"/>
      <c r="B437" s="431" t="s">
        <v>308</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v>
      </c>
      <c r="AA437" s="411">
        <v>0</v>
      </c>
      <c r="AB437" s="411">
        <v>0</v>
      </c>
      <c r="AC437" s="411">
        <v>0</v>
      </c>
      <c r="AD437" s="411">
        <v>0</v>
      </c>
      <c r="AE437" s="411">
        <v>0</v>
      </c>
      <c r="AF437" s="411">
        <v>0</v>
      </c>
      <c r="AG437" s="411">
        <v>0</v>
      </c>
      <c r="AH437" s="411">
        <v>0</v>
      </c>
      <c r="AI437" s="411">
        <v>0</v>
      </c>
      <c r="AJ437" s="411">
        <v>0</v>
      </c>
      <c r="AK437" s="411">
        <v>0</v>
      </c>
      <c r="AL437" s="411">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v>0</v>
      </c>
    </row>
    <row r="440" spans="1:40" ht="15" outlineLevel="1">
      <c r="A440" s="532"/>
      <c r="B440" s="431" t="s">
        <v>308</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0</v>
      </c>
      <c r="AA440" s="411">
        <v>0</v>
      </c>
      <c r="AB440" s="411">
        <v>0</v>
      </c>
      <c r="AC440" s="411">
        <v>0</v>
      </c>
      <c r="AD440" s="411">
        <v>0</v>
      </c>
      <c r="AE440" s="411">
        <v>0</v>
      </c>
      <c r="AF440" s="411">
        <v>0</v>
      </c>
      <c r="AG440" s="411">
        <v>0</v>
      </c>
      <c r="AH440" s="411">
        <v>0</v>
      </c>
      <c r="AI440" s="411">
        <v>0</v>
      </c>
      <c r="AJ440" s="411">
        <v>0</v>
      </c>
      <c r="AK440" s="411">
        <v>0</v>
      </c>
      <c r="AL440" s="411">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v>0</v>
      </c>
    </row>
    <row r="443" spans="1:40" ht="15" outlineLevel="1">
      <c r="A443" s="532"/>
      <c r="B443" s="431" t="s">
        <v>308</v>
      </c>
      <c r="C443" s="291" t="s">
        <v>163</v>
      </c>
      <c r="D443" s="295"/>
      <c r="E443" s="295"/>
      <c r="F443" s="295"/>
      <c r="G443" s="295"/>
      <c r="H443" s="295"/>
      <c r="I443" s="295"/>
      <c r="J443" s="295"/>
      <c r="K443" s="295"/>
      <c r="L443" s="295"/>
      <c r="M443" s="295"/>
      <c r="N443" s="295">
        <v>12</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v>0</v>
      </c>
      <c r="AG443" s="411">
        <v>0</v>
      </c>
      <c r="AH443" s="411">
        <v>0</v>
      </c>
      <c r="AI443" s="411">
        <v>0</v>
      </c>
      <c r="AJ443" s="411">
        <v>0</v>
      </c>
      <c r="AK443" s="411">
        <v>0</v>
      </c>
      <c r="AL443" s="411">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4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v>0</v>
      </c>
    </row>
    <row r="447" spans="1:40" ht="15" outlineLevel="1">
      <c r="A447" s="532"/>
      <c r="B447" s="431" t="s">
        <v>308</v>
      </c>
      <c r="C447" s="291" t="s">
        <v>163</v>
      </c>
      <c r="D447" s="295"/>
      <c r="E447" s="295"/>
      <c r="F447" s="295"/>
      <c r="G447" s="295"/>
      <c r="H447" s="295"/>
      <c r="I447" s="295"/>
      <c r="J447" s="295"/>
      <c r="K447" s="295"/>
      <c r="L447" s="295"/>
      <c r="M447" s="295"/>
      <c r="N447" s="295">
        <v>12</v>
      </c>
      <c r="O447" s="295"/>
      <c r="P447" s="295"/>
      <c r="Q447" s="295"/>
      <c r="R447" s="295"/>
      <c r="S447" s="295"/>
      <c r="T447" s="295"/>
      <c r="U447" s="295"/>
      <c r="V447" s="295"/>
      <c r="W447" s="295"/>
      <c r="X447" s="295"/>
      <c r="Y447" s="411">
        <v>0</v>
      </c>
      <c r="Z447" s="411">
        <v>0</v>
      </c>
      <c r="AA447" s="411">
        <v>0</v>
      </c>
      <c r="AB447" s="411">
        <v>0</v>
      </c>
      <c r="AC447" s="411">
        <v>0</v>
      </c>
      <c r="AD447" s="411">
        <v>0</v>
      </c>
      <c r="AE447" s="411">
        <v>0</v>
      </c>
      <c r="AF447" s="411">
        <v>0</v>
      </c>
      <c r="AG447" s="411">
        <v>0</v>
      </c>
      <c r="AH447" s="411">
        <v>0</v>
      </c>
      <c r="AI447" s="411">
        <v>0</v>
      </c>
      <c r="AJ447" s="411">
        <v>0</v>
      </c>
      <c r="AK447" s="411">
        <v>0</v>
      </c>
      <c r="AL447" s="411">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4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v>0</v>
      </c>
    </row>
    <row r="451" spans="1:40" ht="15" outlineLevel="1">
      <c r="A451" s="532"/>
      <c r="B451" s="431" t="s">
        <v>308</v>
      </c>
      <c r="C451" s="291" t="s">
        <v>163</v>
      </c>
      <c r="D451" s="295"/>
      <c r="E451" s="295"/>
      <c r="F451" s="295"/>
      <c r="G451" s="295"/>
      <c r="H451" s="295"/>
      <c r="I451" s="295"/>
      <c r="J451" s="295"/>
      <c r="K451" s="295"/>
      <c r="L451" s="295"/>
      <c r="M451" s="295"/>
      <c r="N451" s="295">
        <v>0</v>
      </c>
      <c r="O451" s="295"/>
      <c r="P451" s="295"/>
      <c r="Q451" s="295"/>
      <c r="R451" s="295"/>
      <c r="S451" s="295"/>
      <c r="T451" s="295"/>
      <c r="U451" s="295"/>
      <c r="V451" s="295"/>
      <c r="W451" s="295"/>
      <c r="X451" s="295"/>
      <c r="Y451" s="411">
        <v>0</v>
      </c>
      <c r="Z451" s="411">
        <v>0</v>
      </c>
      <c r="AA451" s="411">
        <v>0</v>
      </c>
      <c r="AB451" s="411">
        <v>0</v>
      </c>
      <c r="AC451" s="411">
        <v>0</v>
      </c>
      <c r="AD451" s="411">
        <v>0</v>
      </c>
      <c r="AE451" s="411">
        <v>0</v>
      </c>
      <c r="AF451" s="411">
        <v>0</v>
      </c>
      <c r="AG451" s="411">
        <v>0</v>
      </c>
      <c r="AH451" s="411">
        <v>0</v>
      </c>
      <c r="AI451" s="411">
        <v>0</v>
      </c>
      <c r="AJ451" s="411">
        <v>0</v>
      </c>
      <c r="AK451" s="411">
        <v>0</v>
      </c>
      <c r="AL451" s="411">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v>0</v>
      </c>
    </row>
    <row r="454" spans="1:40" s="283" customFormat="1" ht="15" outlineLevel="1">
      <c r="A454" s="532"/>
      <c r="B454" s="529" t="s">
        <v>308</v>
      </c>
      <c r="C454" s="291" t="s">
        <v>163</v>
      </c>
      <c r="D454" s="295"/>
      <c r="E454" s="295"/>
      <c r="F454" s="295"/>
      <c r="G454" s="295"/>
      <c r="H454" s="295"/>
      <c r="I454" s="295"/>
      <c r="J454" s="295"/>
      <c r="K454" s="295"/>
      <c r="L454" s="295"/>
      <c r="M454" s="295"/>
      <c r="N454" s="295">
        <v>0</v>
      </c>
      <c r="O454" s="295"/>
      <c r="P454" s="295"/>
      <c r="Q454" s="295"/>
      <c r="R454" s="295"/>
      <c r="S454" s="295"/>
      <c r="T454" s="295"/>
      <c r="U454" s="295"/>
      <c r="V454" s="295"/>
      <c r="W454" s="295"/>
      <c r="X454" s="295"/>
      <c r="Y454" s="411">
        <v>0</v>
      </c>
      <c r="Z454" s="411">
        <v>0</v>
      </c>
      <c r="AA454" s="411">
        <v>0</v>
      </c>
      <c r="AB454" s="411">
        <v>0</v>
      </c>
      <c r="AC454" s="411">
        <v>0</v>
      </c>
      <c r="AD454" s="411">
        <v>0</v>
      </c>
      <c r="AE454" s="411">
        <v>0</v>
      </c>
      <c r="AF454" s="411">
        <v>0</v>
      </c>
      <c r="AG454" s="411">
        <v>0</v>
      </c>
      <c r="AH454" s="411">
        <v>0</v>
      </c>
      <c r="AI454" s="411">
        <v>0</v>
      </c>
      <c r="AJ454" s="411">
        <v>0</v>
      </c>
      <c r="AK454" s="411">
        <v>0</v>
      </c>
      <c r="AL454" s="411">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4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v>0</v>
      </c>
    </row>
    <row r="458" spans="1:40" ht="15" outlineLevel="1">
      <c r="A458" s="532"/>
      <c r="B458" s="431" t="s">
        <v>308</v>
      </c>
      <c r="C458" s="291" t="s">
        <v>163</v>
      </c>
      <c r="D458" s="295"/>
      <c r="E458" s="295"/>
      <c r="F458" s="295"/>
      <c r="G458" s="295"/>
      <c r="H458" s="295"/>
      <c r="I458" s="295"/>
      <c r="J458" s="295"/>
      <c r="K458" s="295"/>
      <c r="L458" s="295"/>
      <c r="M458" s="295"/>
      <c r="N458" s="295">
        <v>12</v>
      </c>
      <c r="O458" s="295"/>
      <c r="P458" s="295"/>
      <c r="Q458" s="295"/>
      <c r="R458" s="295"/>
      <c r="S458" s="295"/>
      <c r="T458" s="295"/>
      <c r="U458" s="295"/>
      <c r="V458" s="295"/>
      <c r="W458" s="295"/>
      <c r="X458" s="295"/>
      <c r="Y458" s="411">
        <v>0</v>
      </c>
      <c r="Z458" s="411">
        <v>0</v>
      </c>
      <c r="AA458" s="411">
        <v>0</v>
      </c>
      <c r="AB458" s="411">
        <v>0</v>
      </c>
      <c r="AC458" s="411">
        <v>0</v>
      </c>
      <c r="AD458" s="411">
        <v>0</v>
      </c>
      <c r="AE458" s="411">
        <v>0</v>
      </c>
      <c r="AF458" s="411">
        <v>0</v>
      </c>
      <c r="AG458" s="411">
        <v>0</v>
      </c>
      <c r="AH458" s="411">
        <v>0</v>
      </c>
      <c r="AI458" s="411">
        <v>0</v>
      </c>
      <c r="AJ458" s="411">
        <v>0</v>
      </c>
      <c r="AK458" s="411">
        <v>0</v>
      </c>
      <c r="AL458" s="411">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v>0</v>
      </c>
    </row>
    <row r="461" spans="1:40" ht="15" outlineLevel="1">
      <c r="A461" s="532"/>
      <c r="B461" s="431" t="s">
        <v>308</v>
      </c>
      <c r="C461" s="291" t="s">
        <v>163</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11">
        <v>0</v>
      </c>
      <c r="Z461" s="411">
        <v>0</v>
      </c>
      <c r="AA461" s="411">
        <v>0</v>
      </c>
      <c r="AB461" s="411">
        <v>0</v>
      </c>
      <c r="AC461" s="411">
        <v>0</v>
      </c>
      <c r="AD461" s="411">
        <v>0</v>
      </c>
      <c r="AE461" s="411">
        <v>0</v>
      </c>
      <c r="AF461" s="411">
        <v>0</v>
      </c>
      <c r="AG461" s="411">
        <v>0</v>
      </c>
      <c r="AH461" s="411">
        <v>0</v>
      </c>
      <c r="AI461" s="411">
        <v>0</v>
      </c>
      <c r="AJ461" s="411">
        <v>0</v>
      </c>
      <c r="AK461" s="411">
        <v>0</v>
      </c>
      <c r="AL461" s="411">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v>0</v>
      </c>
    </row>
    <row r="464" spans="1:40" ht="15" outlineLevel="1">
      <c r="A464" s="532"/>
      <c r="B464" s="431" t="s">
        <v>308</v>
      </c>
      <c r="C464" s="291" t="s">
        <v>163</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1">
        <v>0</v>
      </c>
      <c r="Z464" s="411">
        <v>0</v>
      </c>
      <c r="AA464" s="411">
        <v>0</v>
      </c>
      <c r="AB464" s="411">
        <v>0</v>
      </c>
      <c r="AC464" s="411">
        <v>0</v>
      </c>
      <c r="AD464" s="411">
        <v>0</v>
      </c>
      <c r="AE464" s="411">
        <v>0</v>
      </c>
      <c r="AF464" s="411">
        <v>0</v>
      </c>
      <c r="AG464" s="411">
        <v>0</v>
      </c>
      <c r="AH464" s="411">
        <v>0</v>
      </c>
      <c r="AI464" s="411">
        <v>0</v>
      </c>
      <c r="AJ464" s="411">
        <v>0</v>
      </c>
      <c r="AK464" s="411">
        <v>0</v>
      </c>
      <c r="AL464" s="411">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v>0</v>
      </c>
    </row>
    <row r="467" spans="1:39" ht="15" outlineLevel="1">
      <c r="A467" s="532"/>
      <c r="B467" s="431" t="s">
        <v>308</v>
      </c>
      <c r="C467" s="291" t="s">
        <v>163</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1">
        <v>0</v>
      </c>
      <c r="Z467" s="411">
        <v>0</v>
      </c>
      <c r="AA467" s="411">
        <v>0</v>
      </c>
      <c r="AB467" s="411">
        <v>0</v>
      </c>
      <c r="AC467" s="411">
        <v>0</v>
      </c>
      <c r="AD467" s="411">
        <v>0</v>
      </c>
      <c r="AE467" s="411">
        <v>0</v>
      </c>
      <c r="AF467" s="411">
        <v>0</v>
      </c>
      <c r="AG467" s="411">
        <v>0</v>
      </c>
      <c r="AH467" s="411">
        <v>0</v>
      </c>
      <c r="AI467" s="411">
        <v>0</v>
      </c>
      <c r="AJ467" s="411">
        <v>0</v>
      </c>
      <c r="AK467" s="411">
        <v>0</v>
      </c>
      <c r="AL467" s="411">
        <v>0</v>
      </c>
      <c r="AM467" s="306"/>
    </row>
    <row r="468" spans="1:39" ht="15.4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4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4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295">
        <v>640272.05000000005</v>
      </c>
      <c r="E471" s="295">
        <v>640272.04533788597</v>
      </c>
      <c r="F471" s="295">
        <v>640272.04533788597</v>
      </c>
      <c r="G471" s="295">
        <v>640272.04533788597</v>
      </c>
      <c r="H471" s="295">
        <v>640272.04533788597</v>
      </c>
      <c r="I471" s="295">
        <v>640272.04533788597</v>
      </c>
      <c r="J471" s="295">
        <v>640272.04533788597</v>
      </c>
      <c r="K471" s="295">
        <v>640265.36866711301</v>
      </c>
      <c r="L471" s="295">
        <v>640265.36866711301</v>
      </c>
      <c r="M471" s="295">
        <v>638677.65325485321</v>
      </c>
      <c r="N471" s="291"/>
      <c r="O471" s="295">
        <v>44.75</v>
      </c>
      <c r="P471" s="295">
        <v>44.745928934980917</v>
      </c>
      <c r="Q471" s="295">
        <v>44.745928934980917</v>
      </c>
      <c r="R471" s="295">
        <v>44.745928934980917</v>
      </c>
      <c r="S471" s="295">
        <v>44.745928934980917</v>
      </c>
      <c r="T471" s="295">
        <v>44.745928934980917</v>
      </c>
      <c r="U471" s="295">
        <v>44.745928934980917</v>
      </c>
      <c r="V471" s="295">
        <v>44.745261267903622</v>
      </c>
      <c r="W471" s="295">
        <v>44.745261267903622</v>
      </c>
      <c r="X471" s="295">
        <v>44.638814127153651</v>
      </c>
      <c r="Y471" s="410">
        <v>1</v>
      </c>
      <c r="Z471" s="410"/>
      <c r="AA471" s="410"/>
      <c r="AB471" s="410"/>
      <c r="AC471" s="410"/>
      <c r="AD471" s="410"/>
      <c r="AE471" s="410"/>
      <c r="AF471" s="410"/>
      <c r="AG471" s="410"/>
      <c r="AH471" s="410"/>
      <c r="AI471" s="410"/>
      <c r="AJ471" s="410"/>
      <c r="AK471" s="410"/>
      <c r="AL471" s="410"/>
      <c r="AM471" s="296">
        <v>1</v>
      </c>
    </row>
    <row r="472" spans="1:39" ht="15"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v>1</v>
      </c>
      <c r="Z472" s="411">
        <v>0</v>
      </c>
      <c r="AA472" s="411">
        <v>0</v>
      </c>
      <c r="AB472" s="411">
        <v>0</v>
      </c>
      <c r="AC472" s="411">
        <v>0</v>
      </c>
      <c r="AD472" s="411">
        <v>0</v>
      </c>
      <c r="AE472" s="411">
        <v>0</v>
      </c>
      <c r="AF472" s="411">
        <v>0</v>
      </c>
      <c r="AG472" s="411">
        <v>0</v>
      </c>
      <c r="AH472" s="411">
        <v>0</v>
      </c>
      <c r="AI472" s="411">
        <v>0</v>
      </c>
      <c r="AJ472" s="411">
        <v>0</v>
      </c>
      <c r="AK472" s="411">
        <v>0</v>
      </c>
      <c r="AL472" s="411">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65573.59</v>
      </c>
      <c r="E474" s="295">
        <v>65573.58500000005</v>
      </c>
      <c r="F474" s="295">
        <v>65573.58500000005</v>
      </c>
      <c r="G474" s="295">
        <v>65573.58500000005</v>
      </c>
      <c r="H474" s="295">
        <v>65573.58500000005</v>
      </c>
      <c r="I474" s="295">
        <v>65573.58500000005</v>
      </c>
      <c r="J474" s="295">
        <v>65573.58500000005</v>
      </c>
      <c r="K474" s="295">
        <v>65573.58500000005</v>
      </c>
      <c r="L474" s="295">
        <v>65573.58500000005</v>
      </c>
      <c r="M474" s="295">
        <v>65573.58500000005</v>
      </c>
      <c r="N474" s="291"/>
      <c r="O474" s="295">
        <v>16.7</v>
      </c>
      <c r="P474" s="295">
        <v>16.701300000000018</v>
      </c>
      <c r="Q474" s="295">
        <v>16.701300000000018</v>
      </c>
      <c r="R474" s="295">
        <v>16.701300000000018</v>
      </c>
      <c r="S474" s="295">
        <v>16.701300000000018</v>
      </c>
      <c r="T474" s="295">
        <v>16.701300000000018</v>
      </c>
      <c r="U474" s="295">
        <v>16.701300000000018</v>
      </c>
      <c r="V474" s="295">
        <v>16.701300000000018</v>
      </c>
      <c r="W474" s="295">
        <v>16.701300000000018</v>
      </c>
      <c r="X474" s="295">
        <v>16.701300000000018</v>
      </c>
      <c r="Y474" s="410">
        <v>1</v>
      </c>
      <c r="Z474" s="410"/>
      <c r="AA474" s="410"/>
      <c r="AB474" s="410"/>
      <c r="AC474" s="410"/>
      <c r="AD474" s="410"/>
      <c r="AE474" s="410"/>
      <c r="AF474" s="410"/>
      <c r="AG474" s="410"/>
      <c r="AH474" s="410"/>
      <c r="AI474" s="410"/>
      <c r="AJ474" s="410"/>
      <c r="AK474" s="410"/>
      <c r="AL474" s="410"/>
      <c r="AM474" s="296">
        <v>1</v>
      </c>
    </row>
    <row r="475" spans="1:39" ht="15"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v>0</v>
      </c>
      <c r="AC475" s="411">
        <v>0</v>
      </c>
      <c r="AD475" s="411">
        <v>0</v>
      </c>
      <c r="AE475" s="411">
        <v>0</v>
      </c>
      <c r="AF475" s="411">
        <v>0</v>
      </c>
      <c r="AG475" s="411">
        <v>0</v>
      </c>
      <c r="AH475" s="411">
        <v>0</v>
      </c>
      <c r="AI475" s="411">
        <v>0</v>
      </c>
      <c r="AJ475" s="411">
        <v>0</v>
      </c>
      <c r="AK475" s="411">
        <v>0</v>
      </c>
      <c r="AL475" s="411">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5"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v>0</v>
      </c>
    </row>
    <row r="478" spans="1:39" ht="15"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v>0</v>
      </c>
      <c r="Z478" s="411">
        <v>0</v>
      </c>
      <c r="AA478" s="411">
        <v>0</v>
      </c>
      <c r="AB478" s="411">
        <v>0</v>
      </c>
      <c r="AC478" s="411">
        <v>0</v>
      </c>
      <c r="AD478" s="411">
        <v>0</v>
      </c>
      <c r="AE478" s="411">
        <v>0</v>
      </c>
      <c r="AF478" s="411">
        <v>0</v>
      </c>
      <c r="AG478" s="411">
        <v>0</v>
      </c>
      <c r="AH478" s="411">
        <v>0</v>
      </c>
      <c r="AI478" s="411">
        <v>0</v>
      </c>
      <c r="AJ478" s="411">
        <v>0</v>
      </c>
      <c r="AK478" s="411">
        <v>0</v>
      </c>
      <c r="AL478" s="411">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v>33537.03</v>
      </c>
      <c r="E480" s="295">
        <v>33537.033676500003</v>
      </c>
      <c r="F480" s="295">
        <v>33537.033676500003</v>
      </c>
      <c r="G480" s="295">
        <v>33537.033676500003</v>
      </c>
      <c r="H480" s="295">
        <v>33537.033676500003</v>
      </c>
      <c r="I480" s="295">
        <v>33537.033676500003</v>
      </c>
      <c r="J480" s="295">
        <v>33537.033676500003</v>
      </c>
      <c r="K480" s="295">
        <v>33537.033676500003</v>
      </c>
      <c r="L480" s="295">
        <v>33537.033676500003</v>
      </c>
      <c r="M480" s="295">
        <v>33537.033676500003</v>
      </c>
      <c r="N480" s="291"/>
      <c r="O480" s="295">
        <v>4.66</v>
      </c>
      <c r="P480" s="295">
        <v>4.6557283000000025</v>
      </c>
      <c r="Q480" s="295">
        <v>4.6557283000000025</v>
      </c>
      <c r="R480" s="295">
        <v>4.6557283000000025</v>
      </c>
      <c r="S480" s="295">
        <v>4.6557283000000025</v>
      </c>
      <c r="T480" s="295">
        <v>4.6557283000000025</v>
      </c>
      <c r="U480" s="295">
        <v>4.6557283000000025</v>
      </c>
      <c r="V480" s="295">
        <v>4.6557283000000025</v>
      </c>
      <c r="W480" s="295">
        <v>4.6557283000000025</v>
      </c>
      <c r="X480" s="295">
        <v>4.6557283000000025</v>
      </c>
      <c r="Y480" s="410">
        <v>1</v>
      </c>
      <c r="Z480" s="410"/>
      <c r="AA480" s="410"/>
      <c r="AB480" s="410"/>
      <c r="AC480" s="410"/>
      <c r="AD480" s="410"/>
      <c r="AE480" s="410"/>
      <c r="AF480" s="410"/>
      <c r="AG480" s="410"/>
      <c r="AH480" s="410"/>
      <c r="AI480" s="410"/>
      <c r="AJ480" s="410"/>
      <c r="AK480" s="410"/>
      <c r="AL480" s="410"/>
      <c r="AM480" s="296">
        <v>1</v>
      </c>
    </row>
    <row r="481" spans="1:39" ht="15"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1</v>
      </c>
      <c r="Z481" s="411">
        <v>0</v>
      </c>
      <c r="AA481" s="411">
        <v>0</v>
      </c>
      <c r="AB481" s="411">
        <v>0</v>
      </c>
      <c r="AC481" s="411">
        <v>0</v>
      </c>
      <c r="AD481" s="411">
        <v>0</v>
      </c>
      <c r="AE481" s="411">
        <v>0</v>
      </c>
      <c r="AF481" s="411">
        <v>0</v>
      </c>
      <c r="AG481" s="411">
        <v>0</v>
      </c>
      <c r="AH481" s="411">
        <v>0</v>
      </c>
      <c r="AI481" s="411">
        <v>0</v>
      </c>
      <c r="AJ481" s="411">
        <v>0</v>
      </c>
      <c r="AK481" s="411">
        <v>0</v>
      </c>
      <c r="AL481" s="411">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4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v>0</v>
      </c>
    </row>
    <row r="485" spans="1:39" ht="15" outlineLevel="1">
      <c r="A485" s="532"/>
      <c r="B485" s="431" t="s">
        <v>308</v>
      </c>
      <c r="C485" s="291" t="s">
        <v>163</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1">
        <v>0</v>
      </c>
      <c r="Z485" s="411">
        <v>0</v>
      </c>
      <c r="AA485" s="411">
        <v>0</v>
      </c>
      <c r="AB485" s="411">
        <v>0</v>
      </c>
      <c r="AC485" s="411">
        <v>0</v>
      </c>
      <c r="AD485" s="411">
        <v>0</v>
      </c>
      <c r="AE485" s="411">
        <v>0</v>
      </c>
      <c r="AF485" s="411">
        <v>0</v>
      </c>
      <c r="AG485" s="411">
        <v>0</v>
      </c>
      <c r="AH485" s="411">
        <v>0</v>
      </c>
      <c r="AI485" s="411">
        <v>0</v>
      </c>
      <c r="AJ485" s="411">
        <v>0</v>
      </c>
      <c r="AK485" s="411">
        <v>0</v>
      </c>
      <c r="AL485" s="411">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v>897171.32</v>
      </c>
      <c r="E487" s="295">
        <v>897171.32444667886</v>
      </c>
      <c r="F487" s="295">
        <v>897171.32444667886</v>
      </c>
      <c r="G487" s="295">
        <v>897171.32444667886</v>
      </c>
      <c r="H487" s="295">
        <v>897171.32444667886</v>
      </c>
      <c r="I487" s="295">
        <v>733215.27240183286</v>
      </c>
      <c r="J487" s="295">
        <v>733215.27240183286</v>
      </c>
      <c r="K487" s="295">
        <v>733215.27240183286</v>
      </c>
      <c r="L487" s="295">
        <v>728349.8538705426</v>
      </c>
      <c r="M487" s="295">
        <v>728349.8538705426</v>
      </c>
      <c r="N487" s="295">
        <v>12</v>
      </c>
      <c r="O487" s="295">
        <v>210.52</v>
      </c>
      <c r="P487" s="295">
        <v>210.52195887115988</v>
      </c>
      <c r="Q487" s="295">
        <v>210.52195887115988</v>
      </c>
      <c r="R487" s="295">
        <v>210.52195887115988</v>
      </c>
      <c r="S487" s="295">
        <v>210.52195887115988</v>
      </c>
      <c r="T487" s="295">
        <v>177.42511575842917</v>
      </c>
      <c r="U487" s="295">
        <v>177.42511575842917</v>
      </c>
      <c r="V487" s="295">
        <v>177.42511575842917</v>
      </c>
      <c r="W487" s="295">
        <v>177.42511575842917</v>
      </c>
      <c r="X487" s="295">
        <v>177.42511575842917</v>
      </c>
      <c r="Y487" s="426"/>
      <c r="Z487" s="410">
        <v>0.34</v>
      </c>
      <c r="AA487" s="410">
        <v>0.66</v>
      </c>
      <c r="AB487" s="410"/>
      <c r="AC487" s="410"/>
      <c r="AD487" s="410"/>
      <c r="AE487" s="410"/>
      <c r="AF487" s="415"/>
      <c r="AG487" s="415"/>
      <c r="AH487" s="415"/>
      <c r="AI487" s="415"/>
      <c r="AJ487" s="415"/>
      <c r="AK487" s="415"/>
      <c r="AL487" s="415"/>
      <c r="AM487" s="296">
        <v>1</v>
      </c>
    </row>
    <row r="488" spans="1:39" ht="15" outlineLevel="1">
      <c r="A488" s="532"/>
      <c r="B488" s="431" t="s">
        <v>308</v>
      </c>
      <c r="C488" s="291" t="s">
        <v>163</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11">
        <v>0</v>
      </c>
      <c r="Z488" s="411">
        <v>0.34</v>
      </c>
      <c r="AA488" s="411">
        <v>0.66</v>
      </c>
      <c r="AB488" s="411">
        <v>0</v>
      </c>
      <c r="AC488" s="411">
        <v>0</v>
      </c>
      <c r="AD488" s="411">
        <v>0</v>
      </c>
      <c r="AE488" s="411">
        <v>0</v>
      </c>
      <c r="AF488" s="411">
        <v>0</v>
      </c>
      <c r="AG488" s="411">
        <v>0</v>
      </c>
      <c r="AH488" s="411">
        <v>0</v>
      </c>
      <c r="AI488" s="411">
        <v>0</v>
      </c>
      <c r="AJ488" s="411">
        <v>0</v>
      </c>
      <c r="AK488" s="411">
        <v>0</v>
      </c>
      <c r="AL488" s="411">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408124.99</v>
      </c>
      <c r="E490" s="295">
        <v>434944.9861651751</v>
      </c>
      <c r="F490" s="295">
        <v>430973.69346661482</v>
      </c>
      <c r="G490" s="295">
        <v>408124.99248599261</v>
      </c>
      <c r="H490" s="295">
        <v>395089.8248848074</v>
      </c>
      <c r="I490" s="295">
        <v>316710.91383550718</v>
      </c>
      <c r="J490" s="295">
        <v>204169.60592639176</v>
      </c>
      <c r="K490" s="295">
        <v>148233.44671299955</v>
      </c>
      <c r="L490" s="295">
        <v>106567.91475932131</v>
      </c>
      <c r="M490" s="295">
        <v>54750.866710707407</v>
      </c>
      <c r="N490" s="295">
        <v>12</v>
      </c>
      <c r="O490" s="295">
        <v>85.81</v>
      </c>
      <c r="P490" s="295">
        <v>88.188356356426567</v>
      </c>
      <c r="Q490" s="295">
        <v>87.835887131918028</v>
      </c>
      <c r="R490" s="295">
        <v>85.807967125269599</v>
      </c>
      <c r="S490" s="295">
        <v>83.96013666144664</v>
      </c>
      <c r="T490" s="295">
        <v>72.942323510801089</v>
      </c>
      <c r="U490" s="295">
        <v>57.215651011657158</v>
      </c>
      <c r="V490" s="295">
        <v>44.916850706200776</v>
      </c>
      <c r="W490" s="295">
        <v>34.585646068875356</v>
      </c>
      <c r="X490" s="295">
        <v>20.158370675718409</v>
      </c>
      <c r="Y490" s="426"/>
      <c r="Z490" s="410">
        <v>0.96</v>
      </c>
      <c r="AA490" s="410">
        <v>0.04</v>
      </c>
      <c r="AB490" s="410"/>
      <c r="AC490" s="410"/>
      <c r="AD490" s="410"/>
      <c r="AE490" s="410"/>
      <c r="AF490" s="415"/>
      <c r="AG490" s="415"/>
      <c r="AH490" s="415"/>
      <c r="AI490" s="415"/>
      <c r="AJ490" s="415"/>
      <c r="AK490" s="415"/>
      <c r="AL490" s="415"/>
      <c r="AM490" s="296">
        <v>1</v>
      </c>
    </row>
    <row r="491" spans="1:39" ht="15" outlineLevel="1">
      <c r="A491" s="532"/>
      <c r="B491" s="431" t="s">
        <v>308</v>
      </c>
      <c r="C491" s="291" t="s">
        <v>163</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11">
        <v>0</v>
      </c>
      <c r="Z491" s="411">
        <v>0.96</v>
      </c>
      <c r="AA491" s="411">
        <v>0.04</v>
      </c>
      <c r="AB491" s="411">
        <v>0</v>
      </c>
      <c r="AC491" s="411">
        <v>0</v>
      </c>
      <c r="AD491" s="411">
        <v>0</v>
      </c>
      <c r="AE491" s="411">
        <v>0</v>
      </c>
      <c r="AF491" s="411">
        <v>0</v>
      </c>
      <c r="AG491" s="411">
        <v>0</v>
      </c>
      <c r="AH491" s="411">
        <v>0</v>
      </c>
      <c r="AI491" s="411">
        <v>0</v>
      </c>
      <c r="AJ491" s="411">
        <v>0</v>
      </c>
      <c r="AK491" s="411">
        <v>0</v>
      </c>
      <c r="AL491" s="411">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v>0</v>
      </c>
    </row>
    <row r="494" spans="1:39" ht="15" outlineLevel="1">
      <c r="A494" s="532"/>
      <c r="B494" s="431" t="s">
        <v>308</v>
      </c>
      <c r="C494" s="291" t="s">
        <v>163</v>
      </c>
      <c r="D494" s="295"/>
      <c r="E494" s="295"/>
      <c r="F494" s="295"/>
      <c r="G494" s="295"/>
      <c r="H494" s="295"/>
      <c r="I494" s="295"/>
      <c r="J494" s="295"/>
      <c r="K494" s="295"/>
      <c r="L494" s="295"/>
      <c r="M494" s="295"/>
      <c r="N494" s="295">
        <v>12</v>
      </c>
      <c r="O494" s="295"/>
      <c r="P494" s="295"/>
      <c r="Q494" s="295"/>
      <c r="R494" s="295"/>
      <c r="S494" s="295"/>
      <c r="T494" s="295"/>
      <c r="U494" s="295"/>
      <c r="V494" s="295"/>
      <c r="W494" s="295"/>
      <c r="X494" s="295"/>
      <c r="Y494" s="411">
        <v>0</v>
      </c>
      <c r="Z494" s="411">
        <v>0</v>
      </c>
      <c r="AA494" s="411">
        <v>0</v>
      </c>
      <c r="AB494" s="411">
        <v>0</v>
      </c>
      <c r="AC494" s="411">
        <v>0</v>
      </c>
      <c r="AD494" s="411">
        <v>0</v>
      </c>
      <c r="AE494" s="411">
        <v>0</v>
      </c>
      <c r="AF494" s="411">
        <v>0</v>
      </c>
      <c r="AG494" s="411">
        <v>0</v>
      </c>
      <c r="AH494" s="411">
        <v>0</v>
      </c>
      <c r="AI494" s="411">
        <v>0</v>
      </c>
      <c r="AJ494" s="411">
        <v>0</v>
      </c>
      <c r="AK494" s="411">
        <v>0</v>
      </c>
      <c r="AL494" s="411">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v>0</v>
      </c>
    </row>
    <row r="497" spans="1:39" ht="15" outlineLevel="1">
      <c r="A497" s="532"/>
      <c r="B497" s="431" t="s">
        <v>308</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v>0</v>
      </c>
      <c r="AF497" s="411">
        <v>0</v>
      </c>
      <c r="AG497" s="411">
        <v>0</v>
      </c>
      <c r="AH497" s="411">
        <v>0</v>
      </c>
      <c r="AI497" s="411">
        <v>0</v>
      </c>
      <c r="AJ497" s="411">
        <v>0</v>
      </c>
      <c r="AK497" s="411">
        <v>0</v>
      </c>
      <c r="AL497" s="411">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v>0</v>
      </c>
    </row>
    <row r="500" spans="1:39" ht="15" outlineLevel="1">
      <c r="A500" s="532"/>
      <c r="B500" s="431" t="s">
        <v>308</v>
      </c>
      <c r="C500" s="291" t="s">
        <v>163</v>
      </c>
      <c r="D500" s="295"/>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0</v>
      </c>
      <c r="AD500" s="411">
        <v>0</v>
      </c>
      <c r="AE500" s="411">
        <v>0</v>
      </c>
      <c r="AF500" s="411">
        <v>0</v>
      </c>
      <c r="AG500" s="411">
        <v>0</v>
      </c>
      <c r="AH500" s="411">
        <v>0</v>
      </c>
      <c r="AI500" s="411">
        <v>0</v>
      </c>
      <c r="AJ500" s="411">
        <v>0</v>
      </c>
      <c r="AK500" s="411">
        <v>0</v>
      </c>
      <c r="AL500" s="411">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v>0</v>
      </c>
    </row>
    <row r="503" spans="1:39" ht="15" outlineLevel="1">
      <c r="A503" s="532"/>
      <c r="B503" s="431" t="s">
        <v>308</v>
      </c>
      <c r="C503" s="291" t="s">
        <v>163</v>
      </c>
      <c r="D503" s="295"/>
      <c r="E503" s="295"/>
      <c r="F503" s="295"/>
      <c r="G503" s="295"/>
      <c r="H503" s="295"/>
      <c r="I503" s="295"/>
      <c r="J503" s="295"/>
      <c r="K503" s="295"/>
      <c r="L503" s="295"/>
      <c r="M503" s="295"/>
      <c r="N503" s="295">
        <v>12</v>
      </c>
      <c r="O503" s="295"/>
      <c r="P503" s="295"/>
      <c r="Q503" s="295"/>
      <c r="R503" s="295"/>
      <c r="S503" s="295"/>
      <c r="T503" s="295"/>
      <c r="U503" s="295"/>
      <c r="V503" s="295"/>
      <c r="W503" s="295"/>
      <c r="X503" s="295"/>
      <c r="Y503" s="411">
        <v>0</v>
      </c>
      <c r="Z503" s="411">
        <v>0</v>
      </c>
      <c r="AA503" s="411">
        <v>0</v>
      </c>
      <c r="AB503" s="411">
        <v>0</v>
      </c>
      <c r="AC503" s="411">
        <v>0</v>
      </c>
      <c r="AD503" s="411">
        <v>0</v>
      </c>
      <c r="AE503" s="411">
        <v>0</v>
      </c>
      <c r="AF503" s="411">
        <v>0</v>
      </c>
      <c r="AG503" s="411">
        <v>0</v>
      </c>
      <c r="AH503" s="411">
        <v>0</v>
      </c>
      <c r="AI503" s="411">
        <v>0</v>
      </c>
      <c r="AJ503" s="411">
        <v>0</v>
      </c>
      <c r="AK503" s="411">
        <v>0</v>
      </c>
      <c r="AL503" s="411">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v>3263.43</v>
      </c>
      <c r="E505" s="295">
        <v>5221.487074178619</v>
      </c>
      <c r="F505" s="295">
        <v>5221.487074178619</v>
      </c>
      <c r="G505" s="295">
        <v>3263.4294213616367</v>
      </c>
      <c r="H505" s="295">
        <v>3263.4294213616367</v>
      </c>
      <c r="I505" s="295">
        <v>3263.4294213616367</v>
      </c>
      <c r="J505" s="295">
        <v>3263.4294213616367</v>
      </c>
      <c r="K505" s="295">
        <v>3263.4294213616367</v>
      </c>
      <c r="L505" s="295">
        <v>3263.4294213616367</v>
      </c>
      <c r="M505" s="295">
        <v>3263.4294213616367</v>
      </c>
      <c r="N505" s="295">
        <v>12</v>
      </c>
      <c r="O505" s="295">
        <v>0</v>
      </c>
      <c r="P505" s="295">
        <v>0</v>
      </c>
      <c r="Q505" s="295">
        <v>0</v>
      </c>
      <c r="R505" s="295">
        <v>0</v>
      </c>
      <c r="S505" s="295">
        <v>0</v>
      </c>
      <c r="T505" s="295">
        <v>0</v>
      </c>
      <c r="U505" s="295">
        <v>0</v>
      </c>
      <c r="V505" s="295">
        <v>0</v>
      </c>
      <c r="W505" s="295">
        <v>0</v>
      </c>
      <c r="X505" s="295">
        <v>0</v>
      </c>
      <c r="Y505" s="426"/>
      <c r="Z505" s="410"/>
      <c r="AA505" s="410">
        <v>1</v>
      </c>
      <c r="AB505" s="410"/>
      <c r="AC505" s="410"/>
      <c r="AD505" s="410"/>
      <c r="AE505" s="410"/>
      <c r="AF505" s="415"/>
      <c r="AG505" s="415"/>
      <c r="AH505" s="415"/>
      <c r="AI505" s="415"/>
      <c r="AJ505" s="415"/>
      <c r="AK505" s="415"/>
      <c r="AL505" s="415"/>
      <c r="AM505" s="296">
        <v>1</v>
      </c>
    </row>
    <row r="506" spans="1:39" ht="15" outlineLevel="1">
      <c r="A506" s="532"/>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1</v>
      </c>
      <c r="AB506" s="411">
        <v>0</v>
      </c>
      <c r="AC506" s="411">
        <v>0</v>
      </c>
      <c r="AD506" s="411">
        <v>0</v>
      </c>
      <c r="AE506" s="411">
        <v>0</v>
      </c>
      <c r="AF506" s="411">
        <v>0</v>
      </c>
      <c r="AG506" s="411">
        <v>0</v>
      </c>
      <c r="AH506" s="411">
        <v>0</v>
      </c>
      <c r="AI506" s="411">
        <v>0</v>
      </c>
      <c r="AJ506" s="411">
        <v>0</v>
      </c>
      <c r="AK506" s="411">
        <v>0</v>
      </c>
      <c r="AL506" s="411">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4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v>0</v>
      </c>
    </row>
    <row r="510" spans="1:39" ht="15" outlineLevel="1">
      <c r="A510" s="532"/>
      <c r="B510" s="431" t="s">
        <v>308</v>
      </c>
      <c r="C510" s="291" t="s">
        <v>163</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1">
        <v>0</v>
      </c>
      <c r="Z510" s="411">
        <v>0</v>
      </c>
      <c r="AA510" s="411">
        <v>0</v>
      </c>
      <c r="AB510" s="411">
        <v>0</v>
      </c>
      <c r="AC510" s="411">
        <v>0</v>
      </c>
      <c r="AD510" s="411">
        <v>0</v>
      </c>
      <c r="AE510" s="411">
        <v>0</v>
      </c>
      <c r="AF510" s="411">
        <v>0</v>
      </c>
      <c r="AG510" s="411">
        <v>0</v>
      </c>
      <c r="AH510" s="411">
        <v>0</v>
      </c>
      <c r="AI510" s="411">
        <v>0</v>
      </c>
      <c r="AJ510" s="411">
        <v>0</v>
      </c>
      <c r="AK510" s="411">
        <v>0</v>
      </c>
      <c r="AL510" s="411">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v>0</v>
      </c>
    </row>
    <row r="513" spans="1:39" ht="15" outlineLevel="1">
      <c r="A513" s="532"/>
      <c r="B513" s="431" t="s">
        <v>308</v>
      </c>
      <c r="C513" s="291" t="s">
        <v>163</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v>0</v>
      </c>
      <c r="Z513" s="411">
        <v>0</v>
      </c>
      <c r="AA513" s="411">
        <v>0</v>
      </c>
      <c r="AB513" s="411">
        <v>0</v>
      </c>
      <c r="AC513" s="411">
        <v>0</v>
      </c>
      <c r="AD513" s="411">
        <v>0</v>
      </c>
      <c r="AE513" s="411">
        <v>0</v>
      </c>
      <c r="AF513" s="411">
        <v>0</v>
      </c>
      <c r="AG513" s="411">
        <v>0</v>
      </c>
      <c r="AH513" s="411">
        <v>0</v>
      </c>
      <c r="AI513" s="411">
        <v>0</v>
      </c>
      <c r="AJ513" s="411">
        <v>0</v>
      </c>
      <c r="AK513" s="411">
        <v>0</v>
      </c>
      <c r="AL513" s="411">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v>0</v>
      </c>
    </row>
    <row r="516" spans="1:39" ht="15" outlineLevel="1">
      <c r="A516" s="532"/>
      <c r="B516" s="431" t="s">
        <v>308</v>
      </c>
      <c r="C516" s="291" t="s">
        <v>163</v>
      </c>
      <c r="D516" s="295"/>
      <c r="E516" s="295"/>
      <c r="F516" s="295"/>
      <c r="G516" s="295"/>
      <c r="H516" s="295"/>
      <c r="I516" s="295"/>
      <c r="J516" s="295"/>
      <c r="K516" s="295"/>
      <c r="L516" s="295"/>
      <c r="M516" s="295"/>
      <c r="N516" s="295">
        <v>0</v>
      </c>
      <c r="O516" s="295"/>
      <c r="P516" s="295"/>
      <c r="Q516" s="295"/>
      <c r="R516" s="295"/>
      <c r="S516" s="295"/>
      <c r="T516" s="295"/>
      <c r="U516" s="295"/>
      <c r="V516" s="295"/>
      <c r="W516" s="295"/>
      <c r="X516" s="295"/>
      <c r="Y516" s="411">
        <v>0</v>
      </c>
      <c r="Z516" s="411">
        <v>0</v>
      </c>
      <c r="AA516" s="411">
        <v>0</v>
      </c>
      <c r="AB516" s="411">
        <v>0</v>
      </c>
      <c r="AC516" s="411">
        <v>0</v>
      </c>
      <c r="AD516" s="411">
        <v>0</v>
      </c>
      <c r="AE516" s="411">
        <v>0</v>
      </c>
      <c r="AF516" s="411">
        <v>0</v>
      </c>
      <c r="AG516" s="411">
        <v>0</v>
      </c>
      <c r="AH516" s="411">
        <v>0</v>
      </c>
      <c r="AI516" s="411">
        <v>0</v>
      </c>
      <c r="AJ516" s="411">
        <v>0</v>
      </c>
      <c r="AK516" s="411">
        <v>0</v>
      </c>
      <c r="AL516" s="411">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4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v>542842.67000000004</v>
      </c>
      <c r="E519" s="295">
        <v>542842.66786741337</v>
      </c>
      <c r="F519" s="295">
        <v>542842.66786741337</v>
      </c>
      <c r="G519" s="295">
        <v>542842.66786741337</v>
      </c>
      <c r="H519" s="295">
        <v>542842.66786741337</v>
      </c>
      <c r="I519" s="295">
        <v>542842.66786741337</v>
      </c>
      <c r="J519" s="295">
        <v>542842.66786741337</v>
      </c>
      <c r="K519" s="295">
        <v>542832.16812982003</v>
      </c>
      <c r="L519" s="295">
        <v>542832.16812982003</v>
      </c>
      <c r="M519" s="295">
        <v>542832.16812982003</v>
      </c>
      <c r="N519" s="295">
        <v>12</v>
      </c>
      <c r="O519" s="295">
        <v>37.549999999999997</v>
      </c>
      <c r="P519" s="295">
        <v>37.546684981138917</v>
      </c>
      <c r="Q519" s="295">
        <v>37.546684981138917</v>
      </c>
      <c r="R519" s="295">
        <v>37.546684981138917</v>
      </c>
      <c r="S519" s="295">
        <v>37.546684981138917</v>
      </c>
      <c r="T519" s="295">
        <v>37.546684981138917</v>
      </c>
      <c r="U519" s="295">
        <v>37.546684981138917</v>
      </c>
      <c r="V519" s="295">
        <v>37.54563500737958</v>
      </c>
      <c r="W519" s="295">
        <v>37.54563500737958</v>
      </c>
      <c r="X519" s="295">
        <v>37.54563500737958</v>
      </c>
      <c r="Y519" s="426">
        <v>1</v>
      </c>
      <c r="Z519" s="410"/>
      <c r="AA519" s="410"/>
      <c r="AB519" s="410"/>
      <c r="AC519" s="410"/>
      <c r="AD519" s="410"/>
      <c r="AE519" s="410"/>
      <c r="AF519" s="415"/>
      <c r="AG519" s="415"/>
      <c r="AH519" s="415"/>
      <c r="AI519" s="415"/>
      <c r="AJ519" s="415"/>
      <c r="AK519" s="415"/>
      <c r="AL519" s="415"/>
      <c r="AM519" s="296">
        <v>1</v>
      </c>
    </row>
    <row r="520" spans="1:39" ht="15" outlineLevel="1">
      <c r="A520" s="532"/>
      <c r="B520" s="431" t="s">
        <v>308</v>
      </c>
      <c r="C520" s="291" t="s">
        <v>163</v>
      </c>
      <c r="D520" s="295"/>
      <c r="E520" s="295"/>
      <c r="F520" s="295"/>
      <c r="G520" s="295"/>
      <c r="H520" s="295"/>
      <c r="I520" s="295"/>
      <c r="J520" s="295"/>
      <c r="K520" s="295"/>
      <c r="L520" s="295"/>
      <c r="M520" s="295"/>
      <c r="N520" s="295">
        <v>12</v>
      </c>
      <c r="O520" s="295"/>
      <c r="P520" s="295"/>
      <c r="Q520" s="295"/>
      <c r="R520" s="295"/>
      <c r="S520" s="295"/>
      <c r="T520" s="295"/>
      <c r="U520" s="295"/>
      <c r="V520" s="295"/>
      <c r="W520" s="295"/>
      <c r="X520" s="295"/>
      <c r="Y520" s="411">
        <v>1</v>
      </c>
      <c r="Z520" s="411">
        <v>0</v>
      </c>
      <c r="AA520" s="411">
        <v>0</v>
      </c>
      <c r="AB520" s="411">
        <v>0</v>
      </c>
      <c r="AC520" s="411">
        <v>0</v>
      </c>
      <c r="AD520" s="411">
        <v>0</v>
      </c>
      <c r="AE520" s="411">
        <v>0</v>
      </c>
      <c r="AF520" s="411">
        <v>0</v>
      </c>
      <c r="AG520" s="411">
        <v>0</v>
      </c>
      <c r="AH520" s="411">
        <v>0</v>
      </c>
      <c r="AI520" s="411">
        <v>0</v>
      </c>
      <c r="AJ520" s="411">
        <v>0</v>
      </c>
      <c r="AK520" s="411">
        <v>0</v>
      </c>
      <c r="AL520" s="411">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v>4163.17</v>
      </c>
      <c r="E522" s="295">
        <v>4163.1660000000002</v>
      </c>
      <c r="F522" s="295">
        <v>4163.1660000000002</v>
      </c>
      <c r="G522" s="295">
        <v>4163.1660000000002</v>
      </c>
      <c r="H522" s="295">
        <v>4163.1660000000002</v>
      </c>
      <c r="I522" s="295">
        <v>3667.6620000000003</v>
      </c>
      <c r="J522" s="295">
        <v>3667.6620000000003</v>
      </c>
      <c r="K522" s="295">
        <v>3667.6620000000003</v>
      </c>
      <c r="L522" s="295">
        <v>3667.6620000000003</v>
      </c>
      <c r="M522" s="295">
        <v>3667.6620000000003</v>
      </c>
      <c r="N522" s="295">
        <v>12</v>
      </c>
      <c r="O522" s="295">
        <v>0.35</v>
      </c>
      <c r="P522" s="295">
        <v>0.34690747194068888</v>
      </c>
      <c r="Q522" s="295">
        <v>0.34690747194068888</v>
      </c>
      <c r="R522" s="295">
        <v>0.34690747194068888</v>
      </c>
      <c r="S522" s="295">
        <v>0.34690747194068888</v>
      </c>
      <c r="T522" s="295">
        <v>0.28175874310291465</v>
      </c>
      <c r="U522" s="295">
        <v>0.28175874310291465</v>
      </c>
      <c r="V522" s="295">
        <v>0.28175874310291465</v>
      </c>
      <c r="W522" s="295">
        <v>0.28175874310291465</v>
      </c>
      <c r="X522" s="295">
        <v>0.28175874310291465</v>
      </c>
      <c r="Y522" s="426">
        <v>1</v>
      </c>
      <c r="Z522" s="410"/>
      <c r="AA522" s="410"/>
      <c r="AB522" s="410"/>
      <c r="AC522" s="410"/>
      <c r="AD522" s="410"/>
      <c r="AE522" s="410"/>
      <c r="AF522" s="415"/>
      <c r="AG522" s="415"/>
      <c r="AH522" s="415"/>
      <c r="AI522" s="415"/>
      <c r="AJ522" s="415"/>
      <c r="AK522" s="415"/>
      <c r="AL522" s="415"/>
      <c r="AM522" s="296">
        <v>1</v>
      </c>
    </row>
    <row r="523" spans="1:39" ht="15" outlineLevel="1">
      <c r="A523" s="532"/>
      <c r="B523" s="431" t="s">
        <v>308</v>
      </c>
      <c r="C523" s="291" t="s">
        <v>163</v>
      </c>
      <c r="D523" s="295"/>
      <c r="E523" s="295"/>
      <c r="F523" s="295"/>
      <c r="G523" s="295"/>
      <c r="H523" s="295"/>
      <c r="I523" s="295"/>
      <c r="J523" s="295"/>
      <c r="K523" s="295"/>
      <c r="L523" s="295"/>
      <c r="M523" s="295"/>
      <c r="N523" s="295">
        <v>12</v>
      </c>
      <c r="O523" s="295"/>
      <c r="P523" s="295"/>
      <c r="Q523" s="295"/>
      <c r="R523" s="295"/>
      <c r="S523" s="295"/>
      <c r="T523" s="295"/>
      <c r="U523" s="295"/>
      <c r="V523" s="295"/>
      <c r="W523" s="295"/>
      <c r="X523" s="295"/>
      <c r="Y523" s="411">
        <v>1</v>
      </c>
      <c r="Z523" s="411">
        <v>0</v>
      </c>
      <c r="AA523" s="411">
        <v>0</v>
      </c>
      <c r="AB523" s="411">
        <v>0</v>
      </c>
      <c r="AC523" s="411">
        <v>0</v>
      </c>
      <c r="AD523" s="411">
        <v>0</v>
      </c>
      <c r="AE523" s="411">
        <v>0</v>
      </c>
      <c r="AF523" s="411">
        <v>0</v>
      </c>
      <c r="AG523" s="411">
        <v>0</v>
      </c>
      <c r="AH523" s="411">
        <v>0</v>
      </c>
      <c r="AI523" s="411">
        <v>0</v>
      </c>
      <c r="AJ523" s="411">
        <v>0</v>
      </c>
      <c r="AK523" s="411">
        <v>0</v>
      </c>
      <c r="AL523" s="411">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v>0</v>
      </c>
    </row>
    <row r="526" spans="1:39" ht="15" outlineLevel="1">
      <c r="A526" s="532"/>
      <c r="B526" s="431" t="s">
        <v>308</v>
      </c>
      <c r="C526" s="291" t="s">
        <v>163</v>
      </c>
      <c r="D526" s="295"/>
      <c r="E526" s="295"/>
      <c r="F526" s="295"/>
      <c r="G526" s="295"/>
      <c r="H526" s="295"/>
      <c r="I526" s="295"/>
      <c r="J526" s="295"/>
      <c r="K526" s="295"/>
      <c r="L526" s="295"/>
      <c r="M526" s="295"/>
      <c r="N526" s="295">
        <v>12</v>
      </c>
      <c r="O526" s="295"/>
      <c r="P526" s="295"/>
      <c r="Q526" s="295"/>
      <c r="R526" s="295"/>
      <c r="S526" s="295"/>
      <c r="T526" s="295"/>
      <c r="U526" s="295"/>
      <c r="V526" s="295"/>
      <c r="W526" s="295"/>
      <c r="X526" s="295"/>
      <c r="Y526" s="411">
        <v>0</v>
      </c>
      <c r="Z526" s="411">
        <v>0</v>
      </c>
      <c r="AA526" s="411">
        <v>0</v>
      </c>
      <c r="AB526" s="411">
        <v>0</v>
      </c>
      <c r="AC526" s="411">
        <v>0</v>
      </c>
      <c r="AD526" s="411">
        <v>0</v>
      </c>
      <c r="AE526" s="411">
        <v>0</v>
      </c>
      <c r="AF526" s="411">
        <v>0</v>
      </c>
      <c r="AG526" s="411">
        <v>0</v>
      </c>
      <c r="AH526" s="411">
        <v>0</v>
      </c>
      <c r="AI526" s="411">
        <v>0</v>
      </c>
      <c r="AJ526" s="411">
        <v>0</v>
      </c>
      <c r="AK526" s="411">
        <v>0</v>
      </c>
      <c r="AL526" s="411">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v>0</v>
      </c>
    </row>
    <row r="529" spans="1:39" ht="15" outlineLevel="1">
      <c r="A529" s="532"/>
      <c r="B529" s="431" t="s">
        <v>308</v>
      </c>
      <c r="C529" s="291" t="s">
        <v>163</v>
      </c>
      <c r="D529" s="295"/>
      <c r="E529" s="295"/>
      <c r="F529" s="295"/>
      <c r="G529" s="295"/>
      <c r="H529" s="295"/>
      <c r="I529" s="295"/>
      <c r="J529" s="295"/>
      <c r="K529" s="295"/>
      <c r="L529" s="295"/>
      <c r="M529" s="295"/>
      <c r="N529" s="295">
        <v>12</v>
      </c>
      <c r="O529" s="295"/>
      <c r="P529" s="295"/>
      <c r="Q529" s="295"/>
      <c r="R529" s="295"/>
      <c r="S529" s="295"/>
      <c r="T529" s="295"/>
      <c r="U529" s="295"/>
      <c r="V529" s="295"/>
      <c r="W529" s="295"/>
      <c r="X529" s="295"/>
      <c r="Y529" s="411">
        <v>0</v>
      </c>
      <c r="Z529" s="411">
        <v>0</v>
      </c>
      <c r="AA529" s="411">
        <v>0</v>
      </c>
      <c r="AB529" s="411">
        <v>0</v>
      </c>
      <c r="AC529" s="411">
        <v>0</v>
      </c>
      <c r="AD529" s="411">
        <v>0</v>
      </c>
      <c r="AE529" s="411">
        <v>0</v>
      </c>
      <c r="AF529" s="411">
        <v>0</v>
      </c>
      <c r="AG529" s="411">
        <v>0</v>
      </c>
      <c r="AH529" s="411">
        <v>0</v>
      </c>
      <c r="AI529" s="411">
        <v>0</v>
      </c>
      <c r="AJ529" s="411">
        <v>0</v>
      </c>
      <c r="AK529" s="411">
        <v>0</v>
      </c>
      <c r="AL529" s="411">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v>0</v>
      </c>
    </row>
    <row r="532" spans="1:39" ht="15" outlineLevel="1">
      <c r="A532" s="532"/>
      <c r="B532" s="431" t="s">
        <v>308</v>
      </c>
      <c r="C532" s="291" t="s">
        <v>163</v>
      </c>
      <c r="D532" s="295"/>
      <c r="E532" s="295"/>
      <c r="F532" s="295"/>
      <c r="G532" s="295"/>
      <c r="H532" s="295"/>
      <c r="I532" s="295"/>
      <c r="J532" s="295"/>
      <c r="K532" s="295"/>
      <c r="L532" s="295"/>
      <c r="M532" s="295"/>
      <c r="N532" s="295">
        <v>12</v>
      </c>
      <c r="O532" s="295"/>
      <c r="P532" s="295"/>
      <c r="Q532" s="295"/>
      <c r="R532" s="295"/>
      <c r="S532" s="295"/>
      <c r="T532" s="295"/>
      <c r="U532" s="295"/>
      <c r="V532" s="295"/>
      <c r="W532" s="295"/>
      <c r="X532" s="295"/>
      <c r="Y532" s="411">
        <v>0</v>
      </c>
      <c r="Z532" s="411">
        <v>0</v>
      </c>
      <c r="AA532" s="411">
        <v>0</v>
      </c>
      <c r="AB532" s="411">
        <v>0</v>
      </c>
      <c r="AC532" s="411">
        <v>0</v>
      </c>
      <c r="AD532" s="411">
        <v>0</v>
      </c>
      <c r="AE532" s="411">
        <v>0</v>
      </c>
      <c r="AF532" s="411">
        <v>0</v>
      </c>
      <c r="AG532" s="411">
        <v>0</v>
      </c>
      <c r="AH532" s="411">
        <v>0</v>
      </c>
      <c r="AI532" s="411">
        <v>0</v>
      </c>
      <c r="AJ532" s="411">
        <v>0</v>
      </c>
      <c r="AK532" s="411">
        <v>0</v>
      </c>
      <c r="AL532" s="411">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v>0</v>
      </c>
    </row>
    <row r="535" spans="1:39" ht="15" outlineLevel="1">
      <c r="A535" s="532"/>
      <c r="B535" s="431" t="s">
        <v>308</v>
      </c>
      <c r="C535" s="291" t="s">
        <v>163</v>
      </c>
      <c r="D535" s="295"/>
      <c r="E535" s="295"/>
      <c r="F535" s="295"/>
      <c r="G535" s="295"/>
      <c r="H535" s="295"/>
      <c r="I535" s="295"/>
      <c r="J535" s="295"/>
      <c r="K535" s="295"/>
      <c r="L535" s="295"/>
      <c r="M535" s="295"/>
      <c r="N535" s="295">
        <v>12</v>
      </c>
      <c r="O535" s="295"/>
      <c r="P535" s="295"/>
      <c r="Q535" s="295"/>
      <c r="R535" s="295"/>
      <c r="S535" s="295"/>
      <c r="T535" s="295"/>
      <c r="U535" s="295"/>
      <c r="V535" s="295"/>
      <c r="W535" s="295"/>
      <c r="X535" s="295"/>
      <c r="Y535" s="411">
        <v>0</v>
      </c>
      <c r="Z535" s="411">
        <v>0</v>
      </c>
      <c r="AA535" s="411">
        <v>0</v>
      </c>
      <c r="AB535" s="411">
        <v>0</v>
      </c>
      <c r="AC535" s="411">
        <v>0</v>
      </c>
      <c r="AD535" s="411">
        <v>0</v>
      </c>
      <c r="AE535" s="411">
        <v>0</v>
      </c>
      <c r="AF535" s="411">
        <v>0</v>
      </c>
      <c r="AG535" s="411">
        <v>0</v>
      </c>
      <c r="AH535" s="411">
        <v>0</v>
      </c>
      <c r="AI535" s="411">
        <v>0</v>
      </c>
      <c r="AJ535" s="411">
        <v>0</v>
      </c>
      <c r="AK535" s="411">
        <v>0</v>
      </c>
      <c r="AL535" s="411">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v>0</v>
      </c>
    </row>
    <row r="538" spans="1:39" ht="15"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v>0</v>
      </c>
      <c r="Z538" s="411">
        <v>0</v>
      </c>
      <c r="AA538" s="411">
        <v>0</v>
      </c>
      <c r="AB538" s="411">
        <v>0</v>
      </c>
      <c r="AC538" s="411">
        <v>0</v>
      </c>
      <c r="AD538" s="411">
        <v>0</v>
      </c>
      <c r="AE538" s="411">
        <v>0</v>
      </c>
      <c r="AF538" s="411">
        <v>0</v>
      </c>
      <c r="AG538" s="411">
        <v>0</v>
      </c>
      <c r="AH538" s="411">
        <v>0</v>
      </c>
      <c r="AI538" s="411">
        <v>0</v>
      </c>
      <c r="AJ538" s="411">
        <v>0</v>
      </c>
      <c r="AK538" s="411">
        <v>0</v>
      </c>
      <c r="AL538" s="411">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v>0</v>
      </c>
    </row>
    <row r="541" spans="1:39" ht="15" outlineLevel="1">
      <c r="A541" s="532"/>
      <c r="B541" s="431" t="s">
        <v>308</v>
      </c>
      <c r="C541" s="291" t="s">
        <v>163</v>
      </c>
      <c r="D541" s="295"/>
      <c r="E541" s="295"/>
      <c r="F541" s="295"/>
      <c r="G541" s="295"/>
      <c r="H541" s="295"/>
      <c r="I541" s="295"/>
      <c r="J541" s="295"/>
      <c r="K541" s="295"/>
      <c r="L541" s="295"/>
      <c r="M541" s="295"/>
      <c r="N541" s="295">
        <v>12</v>
      </c>
      <c r="O541" s="295"/>
      <c r="P541" s="295"/>
      <c r="Q541" s="295"/>
      <c r="R541" s="295"/>
      <c r="S541" s="295"/>
      <c r="T541" s="295"/>
      <c r="U541" s="295"/>
      <c r="V541" s="295"/>
      <c r="W541" s="295"/>
      <c r="X541" s="295"/>
      <c r="Y541" s="411">
        <v>0</v>
      </c>
      <c r="Z541" s="411">
        <v>0</v>
      </c>
      <c r="AA541" s="411">
        <v>0</v>
      </c>
      <c r="AB541" s="411">
        <v>0</v>
      </c>
      <c r="AC541" s="411">
        <v>0</v>
      </c>
      <c r="AD541" s="411">
        <v>0</v>
      </c>
      <c r="AE541" s="411">
        <v>0</v>
      </c>
      <c r="AF541" s="411">
        <v>0</v>
      </c>
      <c r="AG541" s="411">
        <v>0</v>
      </c>
      <c r="AH541" s="411">
        <v>0</v>
      </c>
      <c r="AI541" s="411">
        <v>0</v>
      </c>
      <c r="AJ541" s="411">
        <v>0</v>
      </c>
      <c r="AK541" s="411">
        <v>0</v>
      </c>
      <c r="AL541" s="411">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v>0</v>
      </c>
    </row>
    <row r="544" spans="1:39" ht="15" outlineLevel="1">
      <c r="A544" s="532"/>
      <c r="B544" s="431" t="s">
        <v>308</v>
      </c>
      <c r="C544" s="291" t="s">
        <v>163</v>
      </c>
      <c r="D544" s="295"/>
      <c r="E544" s="295"/>
      <c r="F544" s="295"/>
      <c r="G544" s="295"/>
      <c r="H544" s="295"/>
      <c r="I544" s="295"/>
      <c r="J544" s="295"/>
      <c r="K544" s="295"/>
      <c r="L544" s="295"/>
      <c r="M544" s="295"/>
      <c r="N544" s="295">
        <v>12</v>
      </c>
      <c r="O544" s="295"/>
      <c r="P544" s="295"/>
      <c r="Q544" s="295"/>
      <c r="R544" s="295"/>
      <c r="S544" s="295"/>
      <c r="T544" s="295"/>
      <c r="U544" s="295"/>
      <c r="V544" s="295"/>
      <c r="W544" s="295"/>
      <c r="X544" s="295"/>
      <c r="Y544" s="411">
        <v>0</v>
      </c>
      <c r="Z544" s="411">
        <v>0</v>
      </c>
      <c r="AA544" s="411">
        <v>0</v>
      </c>
      <c r="AB544" s="411">
        <v>0</v>
      </c>
      <c r="AC544" s="411">
        <v>0</v>
      </c>
      <c r="AD544" s="411">
        <v>0</v>
      </c>
      <c r="AE544" s="411">
        <v>0</v>
      </c>
      <c r="AF544" s="411">
        <v>0</v>
      </c>
      <c r="AG544" s="411">
        <v>0</v>
      </c>
      <c r="AH544" s="411">
        <v>0</v>
      </c>
      <c r="AI544" s="411">
        <v>0</v>
      </c>
      <c r="AJ544" s="411">
        <v>0</v>
      </c>
      <c r="AK544" s="411">
        <v>0</v>
      </c>
      <c r="AL544" s="411">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v>0</v>
      </c>
    </row>
    <row r="547" spans="1:39" ht="15" outlineLevel="1">
      <c r="A547" s="532"/>
      <c r="B547" s="431" t="s">
        <v>308</v>
      </c>
      <c r="C547" s="291" t="s">
        <v>163</v>
      </c>
      <c r="D547" s="295"/>
      <c r="E547" s="295"/>
      <c r="F547" s="295"/>
      <c r="G547" s="295"/>
      <c r="H547" s="295"/>
      <c r="I547" s="295"/>
      <c r="J547" s="295"/>
      <c r="K547" s="295"/>
      <c r="L547" s="295"/>
      <c r="M547" s="295"/>
      <c r="N547" s="295">
        <v>12</v>
      </c>
      <c r="O547" s="295"/>
      <c r="P547" s="295"/>
      <c r="Q547" s="295"/>
      <c r="R547" s="295"/>
      <c r="S547" s="295"/>
      <c r="T547" s="295"/>
      <c r="U547" s="295"/>
      <c r="V547" s="295"/>
      <c r="W547" s="295"/>
      <c r="X547" s="295"/>
      <c r="Y547" s="411">
        <v>0</v>
      </c>
      <c r="Z547" s="411">
        <v>0</v>
      </c>
      <c r="AA547" s="411">
        <v>0</v>
      </c>
      <c r="AB547" s="411">
        <v>0</v>
      </c>
      <c r="AC547" s="411">
        <v>0</v>
      </c>
      <c r="AD547" s="411">
        <v>0</v>
      </c>
      <c r="AE547" s="411">
        <v>0</v>
      </c>
      <c r="AF547" s="411">
        <v>0</v>
      </c>
      <c r="AG547" s="411">
        <v>0</v>
      </c>
      <c r="AH547" s="411">
        <v>0</v>
      </c>
      <c r="AI547" s="411">
        <v>0</v>
      </c>
      <c r="AJ547" s="411">
        <v>0</v>
      </c>
      <c r="AK547" s="411">
        <v>0</v>
      </c>
      <c r="AL547" s="411">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v>0</v>
      </c>
    </row>
    <row r="550" spans="1:39" ht="15" outlineLevel="1">
      <c r="A550" s="532"/>
      <c r="B550" s="431" t="s">
        <v>308</v>
      </c>
      <c r="C550" s="291" t="s">
        <v>163</v>
      </c>
      <c r="D550" s="295"/>
      <c r="E550" s="295"/>
      <c r="F550" s="295"/>
      <c r="G550" s="295"/>
      <c r="H550" s="295"/>
      <c r="I550" s="295"/>
      <c r="J550" s="295"/>
      <c r="K550" s="295"/>
      <c r="L550" s="295"/>
      <c r="M550" s="295"/>
      <c r="N550" s="295">
        <v>12</v>
      </c>
      <c r="O550" s="295"/>
      <c r="P550" s="295"/>
      <c r="Q550" s="295"/>
      <c r="R550" s="295"/>
      <c r="S550" s="295"/>
      <c r="T550" s="295"/>
      <c r="U550" s="295"/>
      <c r="V550" s="295"/>
      <c r="W550" s="295"/>
      <c r="X550" s="295"/>
      <c r="Y550" s="411">
        <v>0</v>
      </c>
      <c r="Z550" s="411">
        <v>0</v>
      </c>
      <c r="AA550" s="411">
        <v>0</v>
      </c>
      <c r="AB550" s="411">
        <v>0</v>
      </c>
      <c r="AC550" s="411">
        <v>0</v>
      </c>
      <c r="AD550" s="411">
        <v>0</v>
      </c>
      <c r="AE550" s="411">
        <v>0</v>
      </c>
      <c r="AF550" s="411">
        <v>0</v>
      </c>
      <c r="AG550" s="411">
        <v>0</v>
      </c>
      <c r="AH550" s="411">
        <v>0</v>
      </c>
      <c r="AI550" s="411">
        <v>0</v>
      </c>
      <c r="AJ550" s="411">
        <v>0</v>
      </c>
      <c r="AK550" s="411">
        <v>0</v>
      </c>
      <c r="AL550" s="411">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v>0</v>
      </c>
    </row>
    <row r="553" spans="1:39" ht="15" outlineLevel="1">
      <c r="A553" s="532"/>
      <c r="B553" s="431" t="s">
        <v>308</v>
      </c>
      <c r="C553" s="291" t="s">
        <v>163</v>
      </c>
      <c r="D553" s="295"/>
      <c r="E553" s="295"/>
      <c r="F553" s="295"/>
      <c r="G553" s="295"/>
      <c r="H553" s="295"/>
      <c r="I553" s="295"/>
      <c r="J553" s="295"/>
      <c r="K553" s="295"/>
      <c r="L553" s="295"/>
      <c r="M553" s="295"/>
      <c r="N553" s="295">
        <v>12</v>
      </c>
      <c r="O553" s="295"/>
      <c r="P553" s="295"/>
      <c r="Q553" s="295"/>
      <c r="R553" s="295"/>
      <c r="S553" s="295"/>
      <c r="T553" s="295"/>
      <c r="U553" s="295"/>
      <c r="V553" s="295"/>
      <c r="W553" s="295"/>
      <c r="X553" s="295"/>
      <c r="Y553" s="411">
        <v>0</v>
      </c>
      <c r="Z553" s="411">
        <v>0</v>
      </c>
      <c r="AA553" s="411">
        <v>0</v>
      </c>
      <c r="AB553" s="411">
        <v>0</v>
      </c>
      <c r="AC553" s="411">
        <v>0</v>
      </c>
      <c r="AD553" s="411">
        <v>0</v>
      </c>
      <c r="AE553" s="411">
        <v>0</v>
      </c>
      <c r="AF553" s="411">
        <v>0</v>
      </c>
      <c r="AG553" s="411">
        <v>0</v>
      </c>
      <c r="AH553" s="411">
        <v>0</v>
      </c>
      <c r="AI553" s="411">
        <v>0</v>
      </c>
      <c r="AJ553" s="411">
        <v>0</v>
      </c>
      <c r="AK553" s="411">
        <v>0</v>
      </c>
      <c r="AL553" s="411">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v>0</v>
      </c>
    </row>
    <row r="556" spans="1:39" ht="15" outlineLevel="1">
      <c r="A556" s="532"/>
      <c r="B556" s="431" t="s">
        <v>308</v>
      </c>
      <c r="C556" s="291" t="s">
        <v>163</v>
      </c>
      <c r="D556" s="295"/>
      <c r="E556" s="295"/>
      <c r="F556" s="295"/>
      <c r="G556" s="295"/>
      <c r="H556" s="295"/>
      <c r="I556" s="295"/>
      <c r="J556" s="295"/>
      <c r="K556" s="295"/>
      <c r="L556" s="295"/>
      <c r="M556" s="295"/>
      <c r="N556" s="295">
        <v>12</v>
      </c>
      <c r="O556" s="295"/>
      <c r="P556" s="295"/>
      <c r="Q556" s="295"/>
      <c r="R556" s="295"/>
      <c r="S556" s="295"/>
      <c r="T556" s="295"/>
      <c r="U556" s="295"/>
      <c r="V556" s="295"/>
      <c r="W556" s="295"/>
      <c r="X556" s="295"/>
      <c r="Y556" s="411">
        <v>0</v>
      </c>
      <c r="Z556" s="411">
        <v>0</v>
      </c>
      <c r="AA556" s="411">
        <v>0</v>
      </c>
      <c r="AB556" s="411">
        <v>0</v>
      </c>
      <c r="AC556" s="411">
        <v>0</v>
      </c>
      <c r="AD556" s="411">
        <v>0</v>
      </c>
      <c r="AE556" s="411">
        <v>0</v>
      </c>
      <c r="AF556" s="411">
        <v>0</v>
      </c>
      <c r="AG556" s="411">
        <v>0</v>
      </c>
      <c r="AH556" s="411">
        <v>0</v>
      </c>
      <c r="AI556" s="411">
        <v>0</v>
      </c>
      <c r="AJ556" s="411">
        <v>0</v>
      </c>
      <c r="AK556" s="411">
        <v>0</v>
      </c>
      <c r="AL556" s="411">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v>0</v>
      </c>
    </row>
    <row r="559" spans="1:39" ht="15" outlineLevel="1">
      <c r="A559" s="532"/>
      <c r="B559" s="431" t="s">
        <v>308</v>
      </c>
      <c r="C559" s="291" t="s">
        <v>163</v>
      </c>
      <c r="D559" s="295"/>
      <c r="E559" s="295"/>
      <c r="F559" s="295"/>
      <c r="G559" s="295"/>
      <c r="H559" s="295"/>
      <c r="I559" s="295"/>
      <c r="J559" s="295"/>
      <c r="K559" s="295"/>
      <c r="L559" s="295"/>
      <c r="M559" s="295"/>
      <c r="N559" s="295">
        <v>12</v>
      </c>
      <c r="O559" s="295"/>
      <c r="P559" s="295"/>
      <c r="Q559" s="295"/>
      <c r="R559" s="295"/>
      <c r="S559" s="295"/>
      <c r="T559" s="295"/>
      <c r="U559" s="295"/>
      <c r="V559" s="295"/>
      <c r="W559" s="295"/>
      <c r="X559" s="295"/>
      <c r="Y559" s="411">
        <v>0</v>
      </c>
      <c r="Z559" s="411">
        <v>0</v>
      </c>
      <c r="AA559" s="411">
        <v>0</v>
      </c>
      <c r="AB559" s="411">
        <v>0</v>
      </c>
      <c r="AC559" s="411">
        <v>0</v>
      </c>
      <c r="AD559" s="411">
        <v>0</v>
      </c>
      <c r="AE559" s="411">
        <v>0</v>
      </c>
      <c r="AF559" s="411">
        <v>0</v>
      </c>
      <c r="AG559" s="411">
        <v>0</v>
      </c>
      <c r="AH559" s="411">
        <v>0</v>
      </c>
      <c r="AI559" s="411">
        <v>0</v>
      </c>
      <c r="AJ559" s="411">
        <v>0</v>
      </c>
      <c r="AK559" s="411">
        <v>0</v>
      </c>
      <c r="AL559" s="411">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45">
      <c r="B561" s="327" t="s">
        <v>292</v>
      </c>
      <c r="C561" s="329"/>
      <c r="D561" s="329">
        <f>SUM(D404:D559)</f>
        <v>2594948.25</v>
      </c>
      <c r="E561" s="329"/>
      <c r="F561" s="329"/>
      <c r="G561" s="329"/>
      <c r="H561" s="329"/>
      <c r="I561" s="329"/>
      <c r="J561" s="329"/>
      <c r="K561" s="329"/>
      <c r="L561" s="329"/>
      <c r="M561" s="329"/>
      <c r="N561" s="329"/>
      <c r="O561" s="329">
        <f>SUM(O404:O559)</f>
        <v>400.34000000000003</v>
      </c>
      <c r="P561" s="329"/>
      <c r="Q561" s="329"/>
      <c r="R561" s="329"/>
      <c r="S561" s="329"/>
      <c r="T561" s="329"/>
      <c r="U561" s="329"/>
      <c r="V561" s="329"/>
      <c r="W561" s="329"/>
      <c r="X561" s="329"/>
      <c r="Y561" s="329">
        <f>IF(Y402="kWh",SUMPRODUCT(D404:D559,Y404:Y559))</f>
        <v>1286388.51</v>
      </c>
      <c r="Z561" s="329">
        <f>IF(Z402="kWh",SUMPRODUCT(D404:D559,Z404:Z559))</f>
        <v>696838.23919999995</v>
      </c>
      <c r="AA561" s="329">
        <f>IF(AA402="kw",SUMPRODUCT(N404:N559,O404:O559,AA404:AA559),SUMPRODUCT(D404:D559,AA404:AA559))</f>
        <v>1708.5072000000002</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4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1219155</v>
      </c>
      <c r="Z562" s="392">
        <f>HLOOKUP(Z218,'2. LRAMVA Threshold'!$B$42:$Q$53,9,FALSE)</f>
        <v>658151</v>
      </c>
      <c r="AA562" s="392">
        <f>HLOOKUP(AA218,'2. LRAMVA Threshold'!$B$42:$Q$53,9,FALSE)</f>
        <v>3236</v>
      </c>
      <c r="AB562" s="392">
        <f>HLOOKUP(AB218,'2. LRAMVA Threshold'!$B$42:$Q$53,9,FALSE)</f>
        <v>2</v>
      </c>
      <c r="AC562" s="392">
        <f>HLOOKUP(AC218,'2. LRAMVA Threshold'!$B$42:$Q$53,9,FALSE)</f>
        <v>81</v>
      </c>
      <c r="AD562" s="392">
        <f>HLOOKUP(AD218,'2. LRAMVA Threshold'!$B$42:$Q$53,9,FALSE)</f>
        <v>1714</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8.8000000000000005E-3</v>
      </c>
      <c r="Z564" s="341">
        <f>HLOOKUP(Z$35,'3.  Distribution Rates'!$C$122:$P$133,9,FALSE)</f>
        <v>9.1999999999999998E-3</v>
      </c>
      <c r="AA564" s="341">
        <f>HLOOKUP(AA$35,'3.  Distribution Rates'!$C$122:$P$133,9,FALSE)</f>
        <v>2.8552</v>
      </c>
      <c r="AB564" s="341">
        <f>HLOOKUP(AB$35,'3.  Distribution Rates'!$C$122:$P$133,9,FALSE)</f>
        <v>22.356200000000001</v>
      </c>
      <c r="AC564" s="341">
        <f>HLOOKUP(AC$35,'3.  Distribution Rates'!$C$122:$P$133,9,FALSE)</f>
        <v>16.2987</v>
      </c>
      <c r="AD564" s="341">
        <f>HLOOKUP(AD$35,'3.  Distribution Rates'!$C$122:$P$133,9,FALSE)</f>
        <v>5.8999999999999999E-3</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798.11331526536685</v>
      </c>
      <c r="Z565" s="378">
        <f>'4.  2011-2014 LRAM'!Z140*Z564</f>
        <v>1198.010001649129</v>
      </c>
      <c r="AA565" s="378">
        <f>'4.  2011-2014 LRAM'!AA140*AA564</f>
        <v>409.86512482540616</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SUM(Y565:AL565)</f>
        <v>2405.9884417399016</v>
      </c>
    </row>
    <row r="566" spans="2:39" ht="1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635.07209040724615</v>
      </c>
      <c r="Z566" s="378">
        <f>'4.  2011-2014 LRAM'!Z269*Z564</f>
        <v>1183.0894696543098</v>
      </c>
      <c r="AA566" s="378">
        <f>'4.  2011-2014 LRAM'!AA269*AA564</f>
        <v>2128.7622461854335</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
        <v>3946.9238062469894</v>
      </c>
    </row>
    <row r="567" spans="2:39" ht="1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1416.4435983315634</v>
      </c>
      <c r="Z567" s="378">
        <f>'4.  2011-2014 LRAM'!Z398*Z564</f>
        <v>1289.5173623393862</v>
      </c>
      <c r="AA567" s="378">
        <f>'4.  2011-2014 LRAM'!AA398*AA564</f>
        <v>304.49527779073475</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
        <v>3010.4562384616843</v>
      </c>
    </row>
    <row r="568" spans="2:39" ht="1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2870.4008849115453</v>
      </c>
      <c r="Z568" s="378">
        <f>'4.  2011-2014 LRAM'!Z528*Z564</f>
        <v>4557.1819460400002</v>
      </c>
      <c r="AA568" s="378">
        <f>'4.  2011-2014 LRAM'!AA528*AA564</f>
        <v>4146.3079397007368</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
        <v>11573.890770652282</v>
      </c>
    </row>
    <row r="569" spans="2:39" ht="1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Y209*Y564</f>
        <v>4783.268938312729</v>
      </c>
      <c r="Z569" s="378">
        <f t="shared" si="17"/>
        <v>16514.645871992459</v>
      </c>
      <c r="AA569" s="378">
        <f t="shared" si="17"/>
        <v>6648.3844385323237</v>
      </c>
      <c r="AB569" s="378">
        <f>AB209*AB564</f>
        <v>0</v>
      </c>
      <c r="AC569" s="378">
        <f t="shared" si="17"/>
        <v>1149.3309997074762</v>
      </c>
      <c r="AD569" s="378">
        <f t="shared" si="17"/>
        <v>374.96136492460579</v>
      </c>
      <c r="AE569" s="378">
        <f t="shared" si="17"/>
        <v>0</v>
      </c>
      <c r="AF569" s="378">
        <f t="shared" si="17"/>
        <v>0</v>
      </c>
      <c r="AG569" s="378">
        <f t="shared" si="17"/>
        <v>0</v>
      </c>
      <c r="AH569" s="378">
        <f t="shared" si="17"/>
        <v>0</v>
      </c>
      <c r="AI569" s="378">
        <f t="shared" si="17"/>
        <v>0</v>
      </c>
      <c r="AJ569" s="378">
        <f t="shared" si="17"/>
        <v>0</v>
      </c>
      <c r="AK569" s="378">
        <f t="shared" si="17"/>
        <v>0</v>
      </c>
      <c r="AL569" s="378">
        <f t="shared" si="17"/>
        <v>0</v>
      </c>
      <c r="AM569" s="629">
        <f t="shared" si="16"/>
        <v>29470.591613469594</v>
      </c>
    </row>
    <row r="570" spans="2:39" ht="1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7659.3629673601636</v>
      </c>
      <c r="Z570" s="378">
        <f>Z392*Z564</f>
        <v>1554.3907330209763</v>
      </c>
      <c r="AA570" s="378">
        <f t="shared" ref="AA570:AL570" si="18">AA392*AA564</f>
        <v>7931.6724679130839</v>
      </c>
      <c r="AB570" s="378">
        <f>AB392*AB564</f>
        <v>0</v>
      </c>
      <c r="AC570" s="378">
        <f t="shared" si="18"/>
        <v>2384.4262876459311</v>
      </c>
      <c r="AD570" s="378">
        <f t="shared" si="18"/>
        <v>0</v>
      </c>
      <c r="AE570" s="378">
        <f t="shared" si="18"/>
        <v>0</v>
      </c>
      <c r="AF570" s="378">
        <f t="shared" si="18"/>
        <v>0</v>
      </c>
      <c r="AG570" s="378">
        <f t="shared" si="18"/>
        <v>0</v>
      </c>
      <c r="AH570" s="378">
        <f t="shared" si="18"/>
        <v>0</v>
      </c>
      <c r="AI570" s="378">
        <f t="shared" si="18"/>
        <v>0</v>
      </c>
      <c r="AJ570" s="378">
        <f t="shared" si="18"/>
        <v>0</v>
      </c>
      <c r="AK570" s="378">
        <f t="shared" si="18"/>
        <v>0</v>
      </c>
      <c r="AL570" s="378">
        <f t="shared" si="18"/>
        <v>0</v>
      </c>
      <c r="AM570" s="629">
        <f t="shared" si="16"/>
        <v>19529.852455940156</v>
      </c>
    </row>
    <row r="571" spans="2:39" ht="1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11320.218888000001</v>
      </c>
      <c r="Z571" s="378">
        <f t="shared" ref="Z571:AL571" si="19">Z561*Z564</f>
        <v>6410.9118006399995</v>
      </c>
      <c r="AA571" s="378">
        <f t="shared" si="19"/>
        <v>4878.1297574400005</v>
      </c>
      <c r="AB571" s="378">
        <f t="shared" si="19"/>
        <v>0</v>
      </c>
      <c r="AC571" s="378">
        <f t="shared" si="19"/>
        <v>0</v>
      </c>
      <c r="AD571" s="378">
        <f t="shared" si="19"/>
        <v>0</v>
      </c>
      <c r="AE571" s="378">
        <f t="shared" si="19"/>
        <v>0</v>
      </c>
      <c r="AF571" s="378">
        <f t="shared" si="19"/>
        <v>0</v>
      </c>
      <c r="AG571" s="378">
        <f t="shared" si="19"/>
        <v>0</v>
      </c>
      <c r="AH571" s="378">
        <f t="shared" si="19"/>
        <v>0</v>
      </c>
      <c r="AI571" s="378">
        <f t="shared" si="19"/>
        <v>0</v>
      </c>
      <c r="AJ571" s="378">
        <f t="shared" si="19"/>
        <v>0</v>
      </c>
      <c r="AK571" s="378">
        <f t="shared" si="19"/>
        <v>0</v>
      </c>
      <c r="AL571" s="378">
        <f t="shared" si="19"/>
        <v>0</v>
      </c>
      <c r="AM571" s="629">
        <f t="shared" si="16"/>
        <v>22609.260446080003</v>
      </c>
    </row>
    <row r="572" spans="2:39" ht="15.4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29482.880682588613</v>
      </c>
      <c r="Z572" s="346">
        <f>SUM(Z565:Z571)</f>
        <v>32707.747185336262</v>
      </c>
      <c r="AA572" s="346">
        <f t="shared" ref="AA572:AE572" si="20">SUM(AA565:AA571)</f>
        <v>26447.617252387718</v>
      </c>
      <c r="AB572" s="346">
        <f t="shared" si="20"/>
        <v>0</v>
      </c>
      <c r="AC572" s="346">
        <f t="shared" si="20"/>
        <v>3533.7572873534073</v>
      </c>
      <c r="AD572" s="346">
        <f>SUM(AD565:AD571)</f>
        <v>374.96136492460579</v>
      </c>
      <c r="AE572" s="346">
        <f t="shared" si="20"/>
        <v>0</v>
      </c>
      <c r="AF572" s="346">
        <f>SUM(AF565:AF571)</f>
        <v>0</v>
      </c>
      <c r="AG572" s="346">
        <f>SUM(AG565:AG571)</f>
        <v>0</v>
      </c>
      <c r="AH572" s="346">
        <f t="shared" ref="AH572:AL572" si="21">SUM(AH565:AH571)</f>
        <v>0</v>
      </c>
      <c r="AI572" s="346">
        <f t="shared" si="21"/>
        <v>0</v>
      </c>
      <c r="AJ572" s="346">
        <f>SUM(AJ565:AJ571)</f>
        <v>0</v>
      </c>
      <c r="AK572" s="346">
        <f t="shared" si="21"/>
        <v>0</v>
      </c>
      <c r="AL572" s="346">
        <f t="shared" si="21"/>
        <v>0</v>
      </c>
      <c r="AM572" s="407">
        <f>SUM(AM565:AM571)</f>
        <v>92546.963772590621</v>
      </c>
    </row>
    <row r="573" spans="2:39" ht="15.4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10728.564</v>
      </c>
      <c r="Z573" s="347">
        <f t="shared" ref="Z573:AE573" si="22">Z562*Z564</f>
        <v>6054.9892</v>
      </c>
      <c r="AA573" s="347">
        <f t="shared" si="22"/>
        <v>9239.4272000000001</v>
      </c>
      <c r="AB573" s="347">
        <f t="shared" si="22"/>
        <v>44.712400000000002</v>
      </c>
      <c r="AC573" s="347">
        <f t="shared" si="22"/>
        <v>1320.1947</v>
      </c>
      <c r="AD573" s="347">
        <f>AD562*AD564</f>
        <v>10.1126</v>
      </c>
      <c r="AE573" s="347">
        <f t="shared" si="22"/>
        <v>0</v>
      </c>
      <c r="AF573" s="347">
        <f>AF562*AF564</f>
        <v>0</v>
      </c>
      <c r="AG573" s="347">
        <f t="shared" ref="AG573:AL573" si="23">AG562*AG564</f>
        <v>0</v>
      </c>
      <c r="AH573" s="347">
        <f t="shared" si="23"/>
        <v>0</v>
      </c>
      <c r="AI573" s="347">
        <f t="shared" si="23"/>
        <v>0</v>
      </c>
      <c r="AJ573" s="347">
        <f>AJ562*AJ564</f>
        <v>0</v>
      </c>
      <c r="AK573" s="347">
        <f>AK562*AK564</f>
        <v>0</v>
      </c>
      <c r="AL573" s="347">
        <f t="shared" si="23"/>
        <v>0</v>
      </c>
      <c r="AM573" s="407">
        <f>SUM(Y573:AL573)</f>
        <v>27398.000100000001</v>
      </c>
    </row>
    <row r="574" spans="2:39" ht="15.4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65148.963672590617</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1286388.4978817992</v>
      </c>
      <c r="Z576" s="291">
        <f>SUMPRODUCT(E404:E559,Z404:Z559)</f>
        <v>722585.43703043892</v>
      </c>
      <c r="AA576" s="291">
        <f>IF(AA402="kw",SUMPRODUCT($N$404:$N$559,$P$404:$P$559,AA404:AA559),SUMPRODUCT($E$404:$E$559,AA404:AA559))</f>
        <v>1709.6643253106713</v>
      </c>
      <c r="AB576" s="291">
        <f>IF(AB402="kw",SUMPRODUCT($N$404:$N$559,$P$404:$P$559,AB404:AB559),SUMPRODUCT($E$404:$E$559,AB404:AB559))</f>
        <v>0</v>
      </c>
      <c r="AC576" s="291">
        <f>IF(AC402="kw",SUMPRODUCT($N$404:$N$559,$P$404:$P$559,AC404:AC559),SUMPRODUCT($E$404:$E$559,AC404:AC559))</f>
        <v>0</v>
      </c>
      <c r="AD576" s="291">
        <f t="shared" ref="AD576:AL576" si="24">IF(AD402="kw",SUMPRODUCT($N$404:$N$559,$P$404:$P$559,AD404:AD559),SUMPRODUCT($E$404:$E$559,AD404:AD559))</f>
        <v>0</v>
      </c>
      <c r="AE576" s="291">
        <f t="shared" si="24"/>
        <v>0</v>
      </c>
      <c r="AF576" s="291">
        <f t="shared" si="24"/>
        <v>0</v>
      </c>
      <c r="AG576" s="291">
        <f t="shared" si="24"/>
        <v>0</v>
      </c>
      <c r="AH576" s="291">
        <f t="shared" si="24"/>
        <v>0</v>
      </c>
      <c r="AI576" s="291">
        <f t="shared" si="24"/>
        <v>0</v>
      </c>
      <c r="AJ576" s="291">
        <f t="shared" si="24"/>
        <v>0</v>
      </c>
      <c r="AK576" s="291">
        <f t="shared" si="24"/>
        <v>0</v>
      </c>
      <c r="AL576" s="291">
        <f t="shared" si="24"/>
        <v>0</v>
      </c>
      <c r="AM576" s="337"/>
    </row>
    <row r="577" spans="1:39" ht="1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1286388.4978817992</v>
      </c>
      <c r="Z577" s="291">
        <f>SUMPRODUCT(F404:F559,Z404:Z559)</f>
        <v>718772.99603982107</v>
      </c>
      <c r="AA577" s="291">
        <f t="shared" ref="AA577:AL577" si="25">IF(AA402="kw",SUMPRODUCT($N$404:$N$559,$Q$404:$Q$559,AA404:AA559),SUMPRODUCT($F$404:$F$559,AA404:AA559))</f>
        <v>1709.495140082907</v>
      </c>
      <c r="AB577" s="291">
        <f t="shared" si="25"/>
        <v>0</v>
      </c>
      <c r="AC577" s="291">
        <f>IF(AC402="kw",SUMPRODUCT($N$404:$N$559,$Q$404:$Q$559,AC404:AC559),SUMPRODUCT($F$404:$F$559,AC404:AC559))</f>
        <v>0</v>
      </c>
      <c r="AD577" s="291">
        <f t="shared" si="25"/>
        <v>0</v>
      </c>
      <c r="AE577" s="291">
        <f t="shared" si="25"/>
        <v>0</v>
      </c>
      <c r="AF577" s="291">
        <f t="shared" si="25"/>
        <v>0</v>
      </c>
      <c r="AG577" s="291">
        <f t="shared" si="25"/>
        <v>0</v>
      </c>
      <c r="AH577" s="291">
        <f t="shared" si="25"/>
        <v>0</v>
      </c>
      <c r="AI577" s="291">
        <f t="shared" si="25"/>
        <v>0</v>
      </c>
      <c r="AJ577" s="291">
        <f t="shared" si="25"/>
        <v>0</v>
      </c>
      <c r="AK577" s="291">
        <f t="shared" si="25"/>
        <v>0</v>
      </c>
      <c r="AL577" s="291">
        <f t="shared" si="25"/>
        <v>0</v>
      </c>
      <c r="AM577" s="337"/>
    </row>
    <row r="578" spans="1:39" ht="1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1286388.4978817992</v>
      </c>
      <c r="Z578" s="326">
        <f>SUMPRODUCT(G404:G559,Z404:Z559)</f>
        <v>696838.2430984237</v>
      </c>
      <c r="AA578" s="326">
        <f t="shared" ref="AA578:AL578" si="26">IF(AA402="kw",SUMPRODUCT($N$404:$N$559,$R$404:$R$559,AA404:AA559),SUMPRODUCT($G$404:$G$559,AA404:AA559))</f>
        <v>1708.5217384797159</v>
      </c>
      <c r="AB578" s="326">
        <f t="shared" si="26"/>
        <v>0</v>
      </c>
      <c r="AC578" s="326">
        <f>IF(AC402="kw",SUMPRODUCT($N$404:$N$559,$R$404:$R$559,AC404:AC559),SUMPRODUCT($G$404:$G$559,AC404:AC559))</f>
        <v>0</v>
      </c>
      <c r="AD578" s="326">
        <f t="shared" si="26"/>
        <v>0</v>
      </c>
      <c r="AE578" s="326">
        <f t="shared" si="26"/>
        <v>0</v>
      </c>
      <c r="AF578" s="326">
        <f t="shared" si="26"/>
        <v>0</v>
      </c>
      <c r="AG578" s="326">
        <f t="shared" si="26"/>
        <v>0</v>
      </c>
      <c r="AH578" s="326">
        <f t="shared" si="26"/>
        <v>0</v>
      </c>
      <c r="AI578" s="326">
        <f t="shared" si="26"/>
        <v>0</v>
      </c>
      <c r="AJ578" s="326">
        <f t="shared" si="26"/>
        <v>0</v>
      </c>
      <c r="AK578" s="326">
        <f t="shared" si="26"/>
        <v>0</v>
      </c>
      <c r="AL578" s="326">
        <f t="shared" si="26"/>
        <v>0</v>
      </c>
      <c r="AM578" s="386"/>
    </row>
    <row r="579" spans="1:39" ht="22.5" customHeight="1">
      <c r="B579" s="368" t="s">
        <v>583</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4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1036" t="s">
        <v>211</v>
      </c>
      <c r="C583" s="1038" t="s">
        <v>33</v>
      </c>
      <c r="D583" s="284" t="s">
        <v>421</v>
      </c>
      <c r="E583" s="1040" t="s">
        <v>209</v>
      </c>
      <c r="F583" s="1041"/>
      <c r="G583" s="1041"/>
      <c r="H583" s="1041"/>
      <c r="I583" s="1041"/>
      <c r="J583" s="1041"/>
      <c r="K583" s="1041"/>
      <c r="L583" s="1041"/>
      <c r="M583" s="1042"/>
      <c r="N583" s="1043" t="s">
        <v>213</v>
      </c>
      <c r="O583" s="284" t="s">
        <v>422</v>
      </c>
      <c r="P583" s="1040" t="s">
        <v>212</v>
      </c>
      <c r="Q583" s="1041"/>
      <c r="R583" s="1041"/>
      <c r="S583" s="1041"/>
      <c r="T583" s="1041"/>
      <c r="U583" s="1041"/>
      <c r="V583" s="1041"/>
      <c r="W583" s="1041"/>
      <c r="X583" s="1042"/>
      <c r="Y583" s="1033" t="s">
        <v>243</v>
      </c>
      <c r="Z583" s="1034"/>
      <c r="AA583" s="1034"/>
      <c r="AB583" s="1034"/>
      <c r="AC583" s="1034"/>
      <c r="AD583" s="1034"/>
      <c r="AE583" s="1034"/>
      <c r="AF583" s="1034"/>
      <c r="AG583" s="1034"/>
      <c r="AH583" s="1034"/>
      <c r="AI583" s="1034"/>
      <c r="AJ583" s="1034"/>
      <c r="AK583" s="1034"/>
      <c r="AL583" s="1034"/>
      <c r="AM583" s="1035"/>
    </row>
    <row r="584" spans="1:39" ht="68.25" customHeight="1">
      <c r="B584" s="1037"/>
      <c r="C584" s="1039"/>
      <c r="D584" s="285">
        <v>2018</v>
      </c>
      <c r="E584" s="285">
        <v>2019</v>
      </c>
      <c r="F584" s="285">
        <v>2020</v>
      </c>
      <c r="G584" s="285">
        <v>2021</v>
      </c>
      <c r="H584" s="285">
        <v>2022</v>
      </c>
      <c r="I584" s="285">
        <v>2023</v>
      </c>
      <c r="J584" s="285">
        <v>2024</v>
      </c>
      <c r="K584" s="285">
        <v>2025</v>
      </c>
      <c r="L584" s="285">
        <v>2026</v>
      </c>
      <c r="M584" s="285">
        <v>2027</v>
      </c>
      <c r="N584" s="1044"/>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50 - 4,999 kW</v>
      </c>
      <c r="AB584" s="285" t="str">
        <f>'1.  LRAMVA Summary'!G52</f>
        <v>Sentinel Lighting</v>
      </c>
      <c r="AC584" s="285" t="str">
        <f>'1.  LRAMVA Summary'!H52</f>
        <v>Street Lighting</v>
      </c>
      <c r="AD584" s="285" t="str">
        <f>'1.  LRAMVA Summary'!I52</f>
        <v>Unmetered Scattered Load</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kWh</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4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v>0</v>
      </c>
    </row>
    <row r="588" spans="1:39" ht="15"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v>0</v>
      </c>
      <c r="Z588" s="411">
        <v>0</v>
      </c>
      <c r="AA588" s="411">
        <v>0</v>
      </c>
      <c r="AB588" s="411">
        <v>0</v>
      </c>
      <c r="AC588" s="411">
        <v>0</v>
      </c>
      <c r="AD588" s="411">
        <v>0</v>
      </c>
      <c r="AE588" s="411">
        <v>0</v>
      </c>
      <c r="AF588" s="411">
        <v>0</v>
      </c>
      <c r="AG588" s="411">
        <v>0</v>
      </c>
      <c r="AH588" s="411">
        <v>0</v>
      </c>
      <c r="AI588" s="411">
        <v>0</v>
      </c>
      <c r="AJ588" s="411">
        <v>0</v>
      </c>
      <c r="AK588" s="411">
        <v>0</v>
      </c>
      <c r="AL588" s="411">
        <v>0</v>
      </c>
      <c r="AM588" s="297"/>
    </row>
    <row r="589" spans="1:39" ht="15.4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v>0</v>
      </c>
    </row>
    <row r="591" spans="1:39" ht="15"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v>0</v>
      </c>
      <c r="Z591" s="411">
        <v>0</v>
      </c>
      <c r="AA591" s="411">
        <v>0</v>
      </c>
      <c r="AB591" s="411">
        <v>0</v>
      </c>
      <c r="AC591" s="411">
        <v>0</v>
      </c>
      <c r="AD591" s="411">
        <v>0</v>
      </c>
      <c r="AE591" s="411">
        <v>0</v>
      </c>
      <c r="AF591" s="411">
        <v>0</v>
      </c>
      <c r="AG591" s="411">
        <v>0</v>
      </c>
      <c r="AH591" s="411">
        <v>0</v>
      </c>
      <c r="AI591" s="411">
        <v>0</v>
      </c>
      <c r="AJ591" s="411">
        <v>0</v>
      </c>
      <c r="AK591" s="411">
        <v>0</v>
      </c>
      <c r="AL591" s="411">
        <v>0</v>
      </c>
      <c r="AM591" s="297"/>
    </row>
    <row r="592" spans="1:39" ht="15.4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v>0</v>
      </c>
    </row>
    <row r="594" spans="1:39" ht="15"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v>0</v>
      </c>
      <c r="Z594" s="411">
        <v>0</v>
      </c>
      <c r="AA594" s="411">
        <v>0</v>
      </c>
      <c r="AB594" s="411">
        <v>0</v>
      </c>
      <c r="AC594" s="411">
        <v>0</v>
      </c>
      <c r="AD594" s="411">
        <v>0</v>
      </c>
      <c r="AE594" s="411">
        <v>0</v>
      </c>
      <c r="AF594" s="411">
        <v>0</v>
      </c>
      <c r="AG594" s="411">
        <v>0</v>
      </c>
      <c r="AH594" s="411">
        <v>0</v>
      </c>
      <c r="AI594" s="411">
        <v>0</v>
      </c>
      <c r="AJ594" s="411">
        <v>0</v>
      </c>
      <c r="AK594" s="411">
        <v>0</v>
      </c>
      <c r="AL594" s="411">
        <v>0</v>
      </c>
      <c r="AM594" s="297"/>
    </row>
    <row r="595" spans="1:39" ht="1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outlineLevel="1">
      <c r="A596" s="532">
        <v>4</v>
      </c>
      <c r="B596" s="520" t="s">
        <v>673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v>0</v>
      </c>
    </row>
    <row r="597" spans="1:39" ht="15"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v>0</v>
      </c>
      <c r="Z597" s="411">
        <v>0</v>
      </c>
      <c r="AA597" s="411">
        <v>0</v>
      </c>
      <c r="AB597" s="411">
        <v>0</v>
      </c>
      <c r="AC597" s="411">
        <v>0</v>
      </c>
      <c r="AD597" s="411">
        <v>0</v>
      </c>
      <c r="AE597" s="411">
        <v>0</v>
      </c>
      <c r="AF597" s="411">
        <v>0</v>
      </c>
      <c r="AG597" s="411">
        <v>0</v>
      </c>
      <c r="AH597" s="411">
        <v>0</v>
      </c>
      <c r="AI597" s="411">
        <v>0</v>
      </c>
      <c r="AJ597" s="411">
        <v>0</v>
      </c>
      <c r="AK597" s="411">
        <v>0</v>
      </c>
      <c r="AL597" s="411">
        <v>0</v>
      </c>
      <c r="AM597" s="297"/>
    </row>
    <row r="598" spans="1:39" ht="1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v>0</v>
      </c>
    </row>
    <row r="600" spans="1:39" ht="15"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v>0</v>
      </c>
      <c r="Z600" s="411">
        <v>0</v>
      </c>
      <c r="AA600" s="411">
        <v>0</v>
      </c>
      <c r="AB600" s="411">
        <v>0</v>
      </c>
      <c r="AC600" s="411">
        <v>0</v>
      </c>
      <c r="AD600" s="411">
        <v>0</v>
      </c>
      <c r="AE600" s="411">
        <v>0</v>
      </c>
      <c r="AF600" s="411">
        <v>0</v>
      </c>
      <c r="AG600" s="411">
        <v>0</v>
      </c>
      <c r="AH600" s="411">
        <v>0</v>
      </c>
      <c r="AI600" s="411">
        <v>0</v>
      </c>
      <c r="AJ600" s="411">
        <v>0</v>
      </c>
      <c r="AK600" s="411">
        <v>0</v>
      </c>
      <c r="AL600" s="411">
        <v>0</v>
      </c>
      <c r="AM600" s="297"/>
    </row>
    <row r="601" spans="1:39" ht="1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4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v>0</v>
      </c>
    </row>
    <row r="604" spans="1:39" ht="15" outlineLevel="1">
      <c r="A604" s="532"/>
      <c r="B604" s="294" t="s">
        <v>310</v>
      </c>
      <c r="C604" s="291" t="s">
        <v>163</v>
      </c>
      <c r="D604" s="295"/>
      <c r="E604" s="295"/>
      <c r="F604" s="295"/>
      <c r="G604" s="295"/>
      <c r="H604" s="295"/>
      <c r="I604" s="295"/>
      <c r="J604" s="295"/>
      <c r="K604" s="295"/>
      <c r="L604" s="295"/>
      <c r="M604" s="295"/>
      <c r="N604" s="295">
        <v>12</v>
      </c>
      <c r="O604" s="295"/>
      <c r="P604" s="295"/>
      <c r="Q604" s="295"/>
      <c r="R604" s="295"/>
      <c r="S604" s="295"/>
      <c r="T604" s="295"/>
      <c r="U604" s="295"/>
      <c r="V604" s="295"/>
      <c r="W604" s="295"/>
      <c r="X604" s="295"/>
      <c r="Y604" s="411">
        <v>0</v>
      </c>
      <c r="Z604" s="411">
        <v>0</v>
      </c>
      <c r="AA604" s="411">
        <v>0</v>
      </c>
      <c r="AB604" s="411">
        <v>0</v>
      </c>
      <c r="AC604" s="411">
        <v>0</v>
      </c>
      <c r="AD604" s="411">
        <v>0</v>
      </c>
      <c r="AE604" s="411">
        <v>0</v>
      </c>
      <c r="AF604" s="411">
        <v>0</v>
      </c>
      <c r="AG604" s="411">
        <v>0</v>
      </c>
      <c r="AH604" s="411">
        <v>0</v>
      </c>
      <c r="AI604" s="411">
        <v>0</v>
      </c>
      <c r="AJ604" s="411">
        <v>0</v>
      </c>
      <c r="AK604" s="411">
        <v>0</v>
      </c>
      <c r="AL604" s="411">
        <v>0</v>
      </c>
      <c r="AM604" s="311"/>
    </row>
    <row r="605" spans="1:39" ht="1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v>0</v>
      </c>
    </row>
    <row r="607" spans="1:39" ht="15" outlineLevel="1">
      <c r="A607" s="532"/>
      <c r="B607" s="294" t="s">
        <v>310</v>
      </c>
      <c r="C607" s="291" t="s">
        <v>163</v>
      </c>
      <c r="D607" s="295"/>
      <c r="E607" s="295"/>
      <c r="F607" s="295"/>
      <c r="G607" s="295"/>
      <c r="H607" s="295"/>
      <c r="I607" s="295"/>
      <c r="J607" s="295"/>
      <c r="K607" s="295"/>
      <c r="L607" s="295"/>
      <c r="M607" s="295"/>
      <c r="N607" s="295">
        <v>12</v>
      </c>
      <c r="O607" s="295"/>
      <c r="P607" s="295"/>
      <c r="Q607" s="295"/>
      <c r="R607" s="295"/>
      <c r="S607" s="295"/>
      <c r="T607" s="295"/>
      <c r="U607" s="295"/>
      <c r="V607" s="295"/>
      <c r="W607" s="295"/>
      <c r="X607" s="295"/>
      <c r="Y607" s="411">
        <v>0</v>
      </c>
      <c r="Z607" s="411">
        <v>0</v>
      </c>
      <c r="AA607" s="411">
        <v>0</v>
      </c>
      <c r="AB607" s="411">
        <v>0</v>
      </c>
      <c r="AC607" s="411">
        <v>0</v>
      </c>
      <c r="AD607" s="411">
        <v>0</v>
      </c>
      <c r="AE607" s="411">
        <v>0</v>
      </c>
      <c r="AF607" s="411">
        <v>0</v>
      </c>
      <c r="AG607" s="411">
        <v>0</v>
      </c>
      <c r="AH607" s="411">
        <v>0</v>
      </c>
      <c r="AI607" s="411">
        <v>0</v>
      </c>
      <c r="AJ607" s="411">
        <v>0</v>
      </c>
      <c r="AK607" s="411">
        <v>0</v>
      </c>
      <c r="AL607" s="411">
        <v>0</v>
      </c>
      <c r="AM607" s="311"/>
    </row>
    <row r="608" spans="1:39" ht="1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v>0</v>
      </c>
    </row>
    <row r="610" spans="1:39" ht="15" outlineLevel="1">
      <c r="A610" s="532"/>
      <c r="B610" s="294" t="s">
        <v>310</v>
      </c>
      <c r="C610" s="291" t="s">
        <v>163</v>
      </c>
      <c r="D610" s="295"/>
      <c r="E610" s="295"/>
      <c r="F610" s="295"/>
      <c r="G610" s="295"/>
      <c r="H610" s="295"/>
      <c r="I610" s="295"/>
      <c r="J610" s="295"/>
      <c r="K610" s="295"/>
      <c r="L610" s="295"/>
      <c r="M610" s="295"/>
      <c r="N610" s="295">
        <v>12</v>
      </c>
      <c r="O610" s="295"/>
      <c r="P610" s="295"/>
      <c r="Q610" s="295"/>
      <c r="R610" s="295"/>
      <c r="S610" s="295"/>
      <c r="T610" s="295"/>
      <c r="U610" s="295"/>
      <c r="V610" s="295"/>
      <c r="W610" s="295"/>
      <c r="X610" s="295"/>
      <c r="Y610" s="411">
        <v>0</v>
      </c>
      <c r="Z610" s="411">
        <v>0</v>
      </c>
      <c r="AA610" s="411">
        <v>0</v>
      </c>
      <c r="AB610" s="411">
        <v>0</v>
      </c>
      <c r="AC610" s="411">
        <v>0</v>
      </c>
      <c r="AD610" s="411">
        <v>0</v>
      </c>
      <c r="AE610" s="411">
        <v>0</v>
      </c>
      <c r="AF610" s="411">
        <v>0</v>
      </c>
      <c r="AG610" s="411">
        <v>0</v>
      </c>
      <c r="AH610" s="411">
        <v>0</v>
      </c>
      <c r="AI610" s="411">
        <v>0</v>
      </c>
      <c r="AJ610" s="411">
        <v>0</v>
      </c>
      <c r="AK610" s="411">
        <v>0</v>
      </c>
      <c r="AL610" s="411">
        <v>0</v>
      </c>
      <c r="AM610" s="311"/>
    </row>
    <row r="611" spans="1:39" ht="1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v>0</v>
      </c>
    </row>
    <row r="613" spans="1:39" ht="15" outlineLevel="1">
      <c r="A613" s="532"/>
      <c r="B613" s="294" t="s">
        <v>310</v>
      </c>
      <c r="C613" s="291" t="s">
        <v>163</v>
      </c>
      <c r="D613" s="295"/>
      <c r="E613" s="295"/>
      <c r="F613" s="295"/>
      <c r="G613" s="295"/>
      <c r="H613" s="295"/>
      <c r="I613" s="295"/>
      <c r="J613" s="295"/>
      <c r="K613" s="295"/>
      <c r="L613" s="295"/>
      <c r="M613" s="295"/>
      <c r="N613" s="295">
        <v>12</v>
      </c>
      <c r="O613" s="295"/>
      <c r="P613" s="295"/>
      <c r="Q613" s="295"/>
      <c r="R613" s="295"/>
      <c r="S613" s="295"/>
      <c r="T613" s="295"/>
      <c r="U613" s="295"/>
      <c r="V613" s="295"/>
      <c r="W613" s="295"/>
      <c r="X613" s="295"/>
      <c r="Y613" s="411">
        <v>0</v>
      </c>
      <c r="Z613" s="411">
        <v>0</v>
      </c>
      <c r="AA613" s="411">
        <v>0</v>
      </c>
      <c r="AB613" s="411">
        <v>0</v>
      </c>
      <c r="AC613" s="411">
        <v>0</v>
      </c>
      <c r="AD613" s="411">
        <v>0</v>
      </c>
      <c r="AE613" s="411">
        <v>0</v>
      </c>
      <c r="AF613" s="411">
        <v>0</v>
      </c>
      <c r="AG613" s="411">
        <v>0</v>
      </c>
      <c r="AH613" s="411">
        <v>0</v>
      </c>
      <c r="AI613" s="411">
        <v>0</v>
      </c>
      <c r="AJ613" s="411">
        <v>0</v>
      </c>
      <c r="AK613" s="411">
        <v>0</v>
      </c>
      <c r="AL613" s="411">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v>0</v>
      </c>
    </row>
    <row r="616" spans="1:39" ht="15" outlineLevel="1">
      <c r="A616" s="532"/>
      <c r="B616" s="294" t="s">
        <v>310</v>
      </c>
      <c r="C616" s="291" t="s">
        <v>163</v>
      </c>
      <c r="D616" s="295"/>
      <c r="E616" s="295"/>
      <c r="F616" s="295"/>
      <c r="G616" s="295"/>
      <c r="H616" s="295"/>
      <c r="I616" s="295"/>
      <c r="J616" s="295"/>
      <c r="K616" s="295"/>
      <c r="L616" s="295"/>
      <c r="M616" s="295"/>
      <c r="N616" s="295">
        <v>3</v>
      </c>
      <c r="O616" s="295"/>
      <c r="P616" s="295"/>
      <c r="Q616" s="295"/>
      <c r="R616" s="295"/>
      <c r="S616" s="295"/>
      <c r="T616" s="295"/>
      <c r="U616" s="295"/>
      <c r="V616" s="295"/>
      <c r="W616" s="295"/>
      <c r="X616" s="295"/>
      <c r="Y616" s="411">
        <v>0</v>
      </c>
      <c r="Z616" s="411">
        <v>0</v>
      </c>
      <c r="AA616" s="411">
        <v>0</v>
      </c>
      <c r="AB616" s="411">
        <v>0</v>
      </c>
      <c r="AC616" s="411">
        <v>0</v>
      </c>
      <c r="AD616" s="411">
        <v>0</v>
      </c>
      <c r="AE616" s="411">
        <v>0</v>
      </c>
      <c r="AF616" s="411">
        <v>0</v>
      </c>
      <c r="AG616" s="411">
        <v>0</v>
      </c>
      <c r="AH616" s="411">
        <v>0</v>
      </c>
      <c r="AI616" s="411">
        <v>0</v>
      </c>
      <c r="AJ616" s="411">
        <v>0</v>
      </c>
      <c r="AK616" s="411">
        <v>0</v>
      </c>
      <c r="AL616" s="411">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4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v>0</v>
      </c>
    </row>
    <row r="620" spans="1:39" ht="15" outlineLevel="1">
      <c r="A620" s="532"/>
      <c r="B620" s="294" t="s">
        <v>310</v>
      </c>
      <c r="C620" s="291" t="s">
        <v>163</v>
      </c>
      <c r="D620" s="295"/>
      <c r="E620" s="295"/>
      <c r="F620" s="295"/>
      <c r="G620" s="295"/>
      <c r="H620" s="295"/>
      <c r="I620" s="295"/>
      <c r="J620" s="295"/>
      <c r="K620" s="295"/>
      <c r="L620" s="295"/>
      <c r="M620" s="295"/>
      <c r="N620" s="295">
        <v>12</v>
      </c>
      <c r="O620" s="295"/>
      <c r="P620" s="295"/>
      <c r="Q620" s="295"/>
      <c r="R620" s="295"/>
      <c r="S620" s="295"/>
      <c r="T620" s="295"/>
      <c r="U620" s="295"/>
      <c r="V620" s="295"/>
      <c r="W620" s="295"/>
      <c r="X620" s="295"/>
      <c r="Y620" s="411">
        <v>0</v>
      </c>
      <c r="Z620" s="411">
        <v>0</v>
      </c>
      <c r="AA620" s="411">
        <v>0</v>
      </c>
      <c r="AB620" s="411">
        <v>0</v>
      </c>
      <c r="AC620" s="411">
        <v>0</v>
      </c>
      <c r="AD620" s="411">
        <v>0</v>
      </c>
      <c r="AE620" s="411">
        <v>0</v>
      </c>
      <c r="AF620" s="411">
        <v>0</v>
      </c>
      <c r="AG620" s="411">
        <v>0</v>
      </c>
      <c r="AH620" s="411">
        <v>0</v>
      </c>
      <c r="AI620" s="411">
        <v>0</v>
      </c>
      <c r="AJ620" s="411">
        <v>0</v>
      </c>
      <c r="AK620" s="411">
        <v>0</v>
      </c>
      <c r="AL620" s="411">
        <v>0</v>
      </c>
      <c r="AM620" s="297"/>
    </row>
    <row r="621" spans="1:39" ht="1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v>0</v>
      </c>
    </row>
    <row r="623" spans="1:39" ht="15" outlineLevel="1">
      <c r="A623" s="532"/>
      <c r="B623" s="294" t="s">
        <v>310</v>
      </c>
      <c r="C623" s="291" t="s">
        <v>163</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411">
        <v>0</v>
      </c>
      <c r="Z623" s="411">
        <v>0</v>
      </c>
      <c r="AA623" s="411">
        <v>0</v>
      </c>
      <c r="AB623" s="411">
        <v>0</v>
      </c>
      <c r="AC623" s="411">
        <v>0</v>
      </c>
      <c r="AD623" s="411">
        <v>0</v>
      </c>
      <c r="AE623" s="411">
        <v>0</v>
      </c>
      <c r="AF623" s="411">
        <v>0</v>
      </c>
      <c r="AG623" s="411">
        <v>0</v>
      </c>
      <c r="AH623" s="411">
        <v>0</v>
      </c>
      <c r="AI623" s="411">
        <v>0</v>
      </c>
      <c r="AJ623" s="411">
        <v>0</v>
      </c>
      <c r="AK623" s="411">
        <v>0</v>
      </c>
      <c r="AL623" s="411">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v>0</v>
      </c>
    </row>
    <row r="626" spans="1:40" ht="15" outlineLevel="1">
      <c r="A626" s="532"/>
      <c r="B626" s="294" t="s">
        <v>310</v>
      </c>
      <c r="C626" s="291" t="s">
        <v>163</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411">
        <v>0</v>
      </c>
      <c r="Z626" s="411">
        <v>0</v>
      </c>
      <c r="AA626" s="411">
        <v>0</v>
      </c>
      <c r="AB626" s="411">
        <v>0</v>
      </c>
      <c r="AC626" s="411">
        <v>0</v>
      </c>
      <c r="AD626" s="411">
        <v>0</v>
      </c>
      <c r="AE626" s="411">
        <v>0</v>
      </c>
      <c r="AF626" s="411">
        <v>0</v>
      </c>
      <c r="AG626" s="411">
        <v>0</v>
      </c>
      <c r="AH626" s="411">
        <v>0</v>
      </c>
      <c r="AI626" s="411">
        <v>0</v>
      </c>
      <c r="AJ626" s="411">
        <v>0</v>
      </c>
      <c r="AK626" s="411">
        <v>0</v>
      </c>
      <c r="AL626" s="411">
        <v>0</v>
      </c>
      <c r="AM626" s="306"/>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4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v>0</v>
      </c>
    </row>
    <row r="630" spans="1:40" ht="15" outlineLevel="1">
      <c r="A630" s="532"/>
      <c r="B630" s="294" t="s">
        <v>310</v>
      </c>
      <c r="C630" s="291" t="s">
        <v>163</v>
      </c>
      <c r="D630" s="295"/>
      <c r="E630" s="295"/>
      <c r="F630" s="295"/>
      <c r="G630" s="295"/>
      <c r="H630" s="295"/>
      <c r="I630" s="295"/>
      <c r="J630" s="295"/>
      <c r="K630" s="295"/>
      <c r="L630" s="295"/>
      <c r="M630" s="295"/>
      <c r="N630" s="295">
        <v>12</v>
      </c>
      <c r="O630" s="295"/>
      <c r="P630" s="295"/>
      <c r="Q630" s="295"/>
      <c r="R630" s="295"/>
      <c r="S630" s="295"/>
      <c r="T630" s="295"/>
      <c r="U630" s="295"/>
      <c r="V630" s="295"/>
      <c r="W630" s="295"/>
      <c r="X630" s="295"/>
      <c r="Y630" s="411">
        <v>0</v>
      </c>
      <c r="Z630" s="411">
        <v>0</v>
      </c>
      <c r="AA630" s="411">
        <v>0</v>
      </c>
      <c r="AB630" s="411">
        <v>0</v>
      </c>
      <c r="AC630" s="411">
        <v>0</v>
      </c>
      <c r="AD630" s="411">
        <v>0</v>
      </c>
      <c r="AE630" s="411">
        <v>0</v>
      </c>
      <c r="AF630" s="411">
        <v>0</v>
      </c>
      <c r="AG630" s="411">
        <v>0</v>
      </c>
      <c r="AH630" s="411">
        <v>0</v>
      </c>
      <c r="AI630" s="411">
        <v>0</v>
      </c>
      <c r="AJ630" s="411">
        <v>0</v>
      </c>
      <c r="AK630" s="411">
        <v>0</v>
      </c>
      <c r="AL630" s="411">
        <v>0</v>
      </c>
      <c r="AM630" s="516"/>
      <c r="AN630" s="630"/>
    </row>
    <row r="631" spans="1:40" ht="1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4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v>0</v>
      </c>
    </row>
    <row r="634" spans="1:40" ht="15" outlineLevel="1">
      <c r="A634" s="532"/>
      <c r="B634" s="294" t="s">
        <v>310</v>
      </c>
      <c r="C634" s="291" t="s">
        <v>163</v>
      </c>
      <c r="D634" s="295"/>
      <c r="E634" s="295"/>
      <c r="F634" s="295"/>
      <c r="G634" s="295"/>
      <c r="H634" s="295"/>
      <c r="I634" s="295"/>
      <c r="J634" s="295"/>
      <c r="K634" s="295"/>
      <c r="L634" s="295"/>
      <c r="M634" s="295"/>
      <c r="N634" s="295">
        <v>0</v>
      </c>
      <c r="O634" s="295"/>
      <c r="P634" s="295"/>
      <c r="Q634" s="295"/>
      <c r="R634" s="295"/>
      <c r="S634" s="295"/>
      <c r="T634" s="295"/>
      <c r="U634" s="295"/>
      <c r="V634" s="295"/>
      <c r="W634" s="295"/>
      <c r="X634" s="295"/>
      <c r="Y634" s="411">
        <v>0</v>
      </c>
      <c r="Z634" s="411">
        <v>0</v>
      </c>
      <c r="AA634" s="411">
        <v>0</v>
      </c>
      <c r="AB634" s="411">
        <v>0</v>
      </c>
      <c r="AC634" s="411">
        <v>0</v>
      </c>
      <c r="AD634" s="411">
        <v>0</v>
      </c>
      <c r="AE634" s="411">
        <v>0</v>
      </c>
      <c r="AF634" s="411">
        <v>0</v>
      </c>
      <c r="AG634" s="411">
        <v>0</v>
      </c>
      <c r="AH634" s="411">
        <v>0</v>
      </c>
      <c r="AI634" s="411">
        <v>0</v>
      </c>
      <c r="AJ634" s="411">
        <v>0</v>
      </c>
      <c r="AK634" s="411">
        <v>0</v>
      </c>
      <c r="AL634" s="411">
        <v>0</v>
      </c>
      <c r="AM634" s="297"/>
    </row>
    <row r="635" spans="1:40" ht="1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v>0</v>
      </c>
    </row>
    <row r="637" spans="1:40" s="283" customFormat="1" ht="15" outlineLevel="1">
      <c r="A637" s="532"/>
      <c r="B637" s="294" t="s">
        <v>310</v>
      </c>
      <c r="C637" s="291" t="s">
        <v>163</v>
      </c>
      <c r="D637" s="295"/>
      <c r="E637" s="295"/>
      <c r="F637" s="295"/>
      <c r="G637" s="295"/>
      <c r="H637" s="295"/>
      <c r="I637" s="295"/>
      <c r="J637" s="295"/>
      <c r="K637" s="295"/>
      <c r="L637" s="295"/>
      <c r="M637" s="295"/>
      <c r="N637" s="295">
        <v>0</v>
      </c>
      <c r="O637" s="295"/>
      <c r="P637" s="295"/>
      <c r="Q637" s="295"/>
      <c r="R637" s="295"/>
      <c r="S637" s="295"/>
      <c r="T637" s="295"/>
      <c r="U637" s="295"/>
      <c r="V637" s="295"/>
      <c r="W637" s="295"/>
      <c r="X637" s="295"/>
      <c r="Y637" s="411">
        <v>0</v>
      </c>
      <c r="Z637" s="411">
        <v>0</v>
      </c>
      <c r="AA637" s="411">
        <v>0</v>
      </c>
      <c r="AB637" s="411">
        <v>0</v>
      </c>
      <c r="AC637" s="411">
        <v>0</v>
      </c>
      <c r="AD637" s="411">
        <v>0</v>
      </c>
      <c r="AE637" s="411">
        <v>0</v>
      </c>
      <c r="AF637" s="411">
        <v>0</v>
      </c>
      <c r="AG637" s="411">
        <v>0</v>
      </c>
      <c r="AH637" s="411">
        <v>0</v>
      </c>
      <c r="AI637" s="411">
        <v>0</v>
      </c>
      <c r="AJ637" s="411">
        <v>0</v>
      </c>
      <c r="AK637" s="411">
        <v>0</v>
      </c>
      <c r="AL637" s="411">
        <v>0</v>
      </c>
      <c r="AM637" s="297"/>
    </row>
    <row r="638" spans="1:40" s="283" customFormat="1" ht="1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45"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v>0</v>
      </c>
    </row>
    <row r="641" spans="1:39" ht="15" outlineLevel="1">
      <c r="A641" s="532"/>
      <c r="B641" s="294" t="s">
        <v>310</v>
      </c>
      <c r="C641" s="291" t="s">
        <v>163</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411">
        <v>0</v>
      </c>
      <c r="Z641" s="411">
        <v>0</v>
      </c>
      <c r="AA641" s="411">
        <v>0</v>
      </c>
      <c r="AB641" s="411">
        <v>0</v>
      </c>
      <c r="AC641" s="411">
        <v>0</v>
      </c>
      <c r="AD641" s="411">
        <v>0</v>
      </c>
      <c r="AE641" s="411">
        <v>0</v>
      </c>
      <c r="AF641" s="411">
        <v>0</v>
      </c>
      <c r="AG641" s="411">
        <v>0</v>
      </c>
      <c r="AH641" s="411">
        <v>0</v>
      </c>
      <c r="AI641" s="411">
        <v>0</v>
      </c>
      <c r="AJ641" s="411">
        <v>0</v>
      </c>
      <c r="AK641" s="411">
        <v>0</v>
      </c>
      <c r="AL641" s="411">
        <v>0</v>
      </c>
      <c r="AM641" s="306"/>
    </row>
    <row r="642" spans="1:39" ht="1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v>0</v>
      </c>
    </row>
    <row r="644" spans="1:39" ht="15" outlineLevel="1">
      <c r="A644" s="532"/>
      <c r="B644" s="294" t="s">
        <v>310</v>
      </c>
      <c r="C644" s="291" t="s">
        <v>163</v>
      </c>
      <c r="D644" s="295"/>
      <c r="E644" s="295"/>
      <c r="F644" s="295"/>
      <c r="G644" s="295"/>
      <c r="H644" s="295"/>
      <c r="I644" s="295"/>
      <c r="J644" s="295"/>
      <c r="K644" s="295"/>
      <c r="L644" s="295"/>
      <c r="M644" s="295"/>
      <c r="N644" s="295">
        <v>12</v>
      </c>
      <c r="O644" s="295"/>
      <c r="P644" s="295"/>
      <c r="Q644" s="295"/>
      <c r="R644" s="295"/>
      <c r="S644" s="295"/>
      <c r="T644" s="295"/>
      <c r="U644" s="295"/>
      <c r="V644" s="295"/>
      <c r="W644" s="295"/>
      <c r="X644" s="295"/>
      <c r="Y644" s="411">
        <v>0</v>
      </c>
      <c r="Z644" s="411">
        <v>0</v>
      </c>
      <c r="AA644" s="411">
        <v>0</v>
      </c>
      <c r="AB644" s="411">
        <v>0</v>
      </c>
      <c r="AC644" s="411">
        <v>0</v>
      </c>
      <c r="AD644" s="411">
        <v>0</v>
      </c>
      <c r="AE644" s="411">
        <v>0</v>
      </c>
      <c r="AF644" s="411">
        <v>0</v>
      </c>
      <c r="AG644" s="411">
        <v>0</v>
      </c>
      <c r="AH644" s="411">
        <v>0</v>
      </c>
      <c r="AI644" s="411">
        <v>0</v>
      </c>
      <c r="AJ644" s="411">
        <v>0</v>
      </c>
      <c r="AK644" s="411">
        <v>0</v>
      </c>
      <c r="AL644" s="411">
        <v>0</v>
      </c>
      <c r="AM644" s="306"/>
    </row>
    <row r="645" spans="1:39" ht="1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v>0</v>
      </c>
    </row>
    <row r="647" spans="1:39" ht="15" outlineLevel="1">
      <c r="A647" s="532"/>
      <c r="B647" s="294" t="s">
        <v>310</v>
      </c>
      <c r="C647" s="291" t="s">
        <v>163</v>
      </c>
      <c r="D647" s="295"/>
      <c r="E647" s="295"/>
      <c r="F647" s="295"/>
      <c r="G647" s="295"/>
      <c r="H647" s="295"/>
      <c r="I647" s="295"/>
      <c r="J647" s="295"/>
      <c r="K647" s="295"/>
      <c r="L647" s="295"/>
      <c r="M647" s="295"/>
      <c r="N647" s="295">
        <v>12</v>
      </c>
      <c r="O647" s="295"/>
      <c r="P647" s="295"/>
      <c r="Q647" s="295"/>
      <c r="R647" s="295"/>
      <c r="S647" s="295"/>
      <c r="T647" s="295"/>
      <c r="U647" s="295"/>
      <c r="V647" s="295"/>
      <c r="W647" s="295"/>
      <c r="X647" s="295"/>
      <c r="Y647" s="411">
        <v>0</v>
      </c>
      <c r="Z647" s="411">
        <v>0</v>
      </c>
      <c r="AA647" s="411">
        <v>0</v>
      </c>
      <c r="AB647" s="411">
        <v>0</v>
      </c>
      <c r="AC647" s="411">
        <v>0</v>
      </c>
      <c r="AD647" s="411">
        <v>0</v>
      </c>
      <c r="AE647" s="411">
        <v>0</v>
      </c>
      <c r="AF647" s="411">
        <v>0</v>
      </c>
      <c r="AG647" s="411">
        <v>0</v>
      </c>
      <c r="AH647" s="411">
        <v>0</v>
      </c>
      <c r="AI647" s="411">
        <v>0</v>
      </c>
      <c r="AJ647" s="411">
        <v>0</v>
      </c>
      <c r="AK647" s="411">
        <v>0</v>
      </c>
      <c r="AL647" s="411">
        <v>0</v>
      </c>
      <c r="AM647" s="297"/>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v>0</v>
      </c>
    </row>
    <row r="650" spans="1:39" ht="15" outlineLevel="1">
      <c r="A650" s="532"/>
      <c r="B650" s="294" t="s">
        <v>310</v>
      </c>
      <c r="C650" s="291" t="s">
        <v>163</v>
      </c>
      <c r="D650" s="295"/>
      <c r="E650" s="295"/>
      <c r="F650" s="295"/>
      <c r="G650" s="295"/>
      <c r="H650" s="295"/>
      <c r="I650" s="295"/>
      <c r="J650" s="295"/>
      <c r="K650" s="295"/>
      <c r="L650" s="295"/>
      <c r="M650" s="295"/>
      <c r="N650" s="295">
        <v>12</v>
      </c>
      <c r="O650" s="295"/>
      <c r="P650" s="295"/>
      <c r="Q650" s="295"/>
      <c r="R650" s="295"/>
      <c r="S650" s="295"/>
      <c r="T650" s="295"/>
      <c r="U650" s="295"/>
      <c r="V650" s="295"/>
      <c r="W650" s="295"/>
      <c r="X650" s="295"/>
      <c r="Y650" s="411">
        <v>0</v>
      </c>
      <c r="Z650" s="411">
        <v>0</v>
      </c>
      <c r="AA650" s="411">
        <v>0</v>
      </c>
      <c r="AB650" s="411">
        <v>0</v>
      </c>
      <c r="AC650" s="411">
        <v>0</v>
      </c>
      <c r="AD650" s="411">
        <v>0</v>
      </c>
      <c r="AE650" s="411">
        <v>0</v>
      </c>
      <c r="AF650" s="411">
        <v>0</v>
      </c>
      <c r="AG650" s="411">
        <v>0</v>
      </c>
      <c r="AH650" s="411">
        <v>0</v>
      </c>
      <c r="AI650" s="411">
        <v>0</v>
      </c>
      <c r="AJ650" s="411">
        <v>0</v>
      </c>
      <c r="AK650" s="411">
        <v>0</v>
      </c>
      <c r="AL650" s="411">
        <v>0</v>
      </c>
      <c r="AM650" s="306"/>
    </row>
    <row r="651" spans="1:39" ht="15.4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4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4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outlineLevel="1">
      <c r="A654" s="532">
        <v>21</v>
      </c>
      <c r="B654" s="428" t="s">
        <v>113</v>
      </c>
      <c r="C654" s="291" t="s">
        <v>25</v>
      </c>
      <c r="D654" s="295">
        <v>296108.77999999997</v>
      </c>
      <c r="E654" s="295">
        <v>296108.77999999997</v>
      </c>
      <c r="F654" s="295"/>
      <c r="G654" s="295"/>
      <c r="H654" s="295"/>
      <c r="I654" s="295"/>
      <c r="J654" s="295"/>
      <c r="K654" s="295"/>
      <c r="L654" s="295"/>
      <c r="M654" s="295"/>
      <c r="N654" s="291"/>
      <c r="O654" s="295">
        <v>22.94</v>
      </c>
      <c r="P654" s="295">
        <v>22.94</v>
      </c>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v>1</v>
      </c>
    </row>
    <row r="655" spans="1:39" ht="15" outlineLevel="1">
      <c r="A655" s="532"/>
      <c r="B655" s="294" t="s">
        <v>310</v>
      </c>
      <c r="C655" s="291" t="s">
        <v>163</v>
      </c>
      <c r="D655" s="295">
        <v>25151.77</v>
      </c>
      <c r="E655" s="295">
        <v>25151.77</v>
      </c>
      <c r="F655" s="295"/>
      <c r="G655" s="295"/>
      <c r="H655" s="295"/>
      <c r="I655" s="295"/>
      <c r="J655" s="295"/>
      <c r="K655" s="295"/>
      <c r="L655" s="295"/>
      <c r="M655" s="295"/>
      <c r="N655" s="291"/>
      <c r="O655" s="295">
        <v>1.89</v>
      </c>
      <c r="P655" s="295">
        <v>1.89</v>
      </c>
      <c r="Q655" s="295"/>
      <c r="R655" s="295"/>
      <c r="S655" s="295"/>
      <c r="T655" s="295"/>
      <c r="U655" s="295"/>
      <c r="V655" s="295"/>
      <c r="W655" s="295"/>
      <c r="X655" s="295"/>
      <c r="Y655" s="411">
        <v>1</v>
      </c>
      <c r="Z655" s="411">
        <v>0</v>
      </c>
      <c r="AA655" s="411">
        <v>0</v>
      </c>
      <c r="AB655" s="411">
        <v>0</v>
      </c>
      <c r="AC655" s="411">
        <v>0</v>
      </c>
      <c r="AD655" s="411">
        <v>0</v>
      </c>
      <c r="AE655" s="411">
        <v>0</v>
      </c>
      <c r="AF655" s="411">
        <v>0</v>
      </c>
      <c r="AG655" s="411">
        <v>0</v>
      </c>
      <c r="AH655" s="411">
        <v>0</v>
      </c>
      <c r="AI655" s="411">
        <v>0</v>
      </c>
      <c r="AJ655" s="411">
        <v>0</v>
      </c>
      <c r="AK655" s="411">
        <v>0</v>
      </c>
      <c r="AL655" s="411">
        <v>0</v>
      </c>
      <c r="AM655" s="306"/>
    </row>
    <row r="656" spans="1:39" ht="1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v>59893</v>
      </c>
      <c r="E657" s="295">
        <v>59893</v>
      </c>
      <c r="F657" s="295"/>
      <c r="G657" s="295"/>
      <c r="H657" s="295"/>
      <c r="I657" s="295"/>
      <c r="J657" s="295"/>
      <c r="K657" s="295"/>
      <c r="L657" s="295"/>
      <c r="M657" s="295"/>
      <c r="N657" s="291"/>
      <c r="O657" s="295">
        <v>17</v>
      </c>
      <c r="P657" s="295">
        <v>17</v>
      </c>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v>1</v>
      </c>
    </row>
    <row r="658" spans="1:39" ht="15" outlineLevel="1">
      <c r="A658" s="532"/>
      <c r="B658" s="294" t="s">
        <v>310</v>
      </c>
      <c r="C658" s="291" t="s">
        <v>163</v>
      </c>
      <c r="D658" s="295">
        <v>21079.97</v>
      </c>
      <c r="E658" s="295">
        <v>21079.97</v>
      </c>
      <c r="F658" s="295"/>
      <c r="G658" s="295"/>
      <c r="H658" s="295"/>
      <c r="I658" s="295"/>
      <c r="J658" s="295"/>
      <c r="K658" s="295"/>
      <c r="L658" s="295"/>
      <c r="M658" s="295"/>
      <c r="N658" s="291"/>
      <c r="O658" s="295">
        <v>7.18</v>
      </c>
      <c r="P658" s="295">
        <v>7.18</v>
      </c>
      <c r="Q658" s="295"/>
      <c r="R658" s="295"/>
      <c r="S658" s="295"/>
      <c r="T658" s="295"/>
      <c r="U658" s="295"/>
      <c r="V658" s="295"/>
      <c r="W658" s="295"/>
      <c r="X658" s="295"/>
      <c r="Y658" s="411">
        <v>1</v>
      </c>
      <c r="Z658" s="411">
        <v>0</v>
      </c>
      <c r="AA658" s="411">
        <v>0</v>
      </c>
      <c r="AB658" s="411">
        <v>0</v>
      </c>
      <c r="AC658" s="411">
        <v>0</v>
      </c>
      <c r="AD658" s="411">
        <v>0</v>
      </c>
      <c r="AE658" s="411">
        <v>0</v>
      </c>
      <c r="AF658" s="411">
        <v>0</v>
      </c>
      <c r="AG658" s="411">
        <v>0</v>
      </c>
      <c r="AH658" s="411">
        <v>0</v>
      </c>
      <c r="AI658" s="411">
        <v>0</v>
      </c>
      <c r="AJ658" s="411">
        <v>0</v>
      </c>
      <c r="AK658" s="411">
        <v>0</v>
      </c>
      <c r="AL658" s="411">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15" outlineLevel="1">
      <c r="A660" s="532">
        <v>23</v>
      </c>
      <c r="B660" s="428" t="s">
        <v>1698</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v>0</v>
      </c>
    </row>
    <row r="661" spans="1:39" ht="15" outlineLevel="1">
      <c r="A661" s="532"/>
      <c r="B661" s="294" t="s">
        <v>310</v>
      </c>
      <c r="C661" s="291" t="s">
        <v>163</v>
      </c>
      <c r="D661" s="295">
        <v>7020</v>
      </c>
      <c r="E661" s="295">
        <v>7020</v>
      </c>
      <c r="F661" s="295"/>
      <c r="G661" s="295"/>
      <c r="H661" s="295"/>
      <c r="I661" s="295"/>
      <c r="J661" s="295"/>
      <c r="K661" s="295"/>
      <c r="L661" s="295"/>
      <c r="M661" s="295"/>
      <c r="N661" s="291"/>
      <c r="O661" s="295">
        <v>0</v>
      </c>
      <c r="P661" s="295">
        <v>0</v>
      </c>
      <c r="Q661" s="295"/>
      <c r="R661" s="295"/>
      <c r="S661" s="295"/>
      <c r="T661" s="295"/>
      <c r="U661" s="295"/>
      <c r="V661" s="295"/>
      <c r="W661" s="295"/>
      <c r="X661" s="295"/>
      <c r="Y661" s="411">
        <v>1</v>
      </c>
      <c r="Z661" s="411">
        <v>0</v>
      </c>
      <c r="AA661" s="411">
        <v>0</v>
      </c>
      <c r="AB661" s="411">
        <v>0</v>
      </c>
      <c r="AC661" s="411">
        <v>0</v>
      </c>
      <c r="AD661" s="411">
        <v>0</v>
      </c>
      <c r="AE661" s="411">
        <v>0</v>
      </c>
      <c r="AF661" s="411">
        <v>0</v>
      </c>
      <c r="AG661" s="411">
        <v>0</v>
      </c>
      <c r="AH661" s="411">
        <v>0</v>
      </c>
      <c r="AI661" s="411">
        <v>0</v>
      </c>
      <c r="AJ661" s="411">
        <v>0</v>
      </c>
      <c r="AK661" s="411">
        <v>0</v>
      </c>
      <c r="AL661" s="411">
        <v>0</v>
      </c>
      <c r="AM661" s="306"/>
    </row>
    <row r="662" spans="1:39" ht="1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v>0</v>
      </c>
    </row>
    <row r="664" spans="1:39" ht="15"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v>0</v>
      </c>
      <c r="Z664" s="411">
        <v>0</v>
      </c>
      <c r="AA664" s="411">
        <v>0</v>
      </c>
      <c r="AB664" s="411">
        <v>0</v>
      </c>
      <c r="AC664" s="411">
        <v>0</v>
      </c>
      <c r="AD664" s="411">
        <v>0</v>
      </c>
      <c r="AE664" s="411">
        <v>0</v>
      </c>
      <c r="AF664" s="411">
        <v>0</v>
      </c>
      <c r="AG664" s="411">
        <v>0</v>
      </c>
      <c r="AH664" s="411">
        <v>0</v>
      </c>
      <c r="AI664" s="411">
        <v>0</v>
      </c>
      <c r="AJ664" s="411">
        <v>0</v>
      </c>
      <c r="AK664" s="411">
        <v>0</v>
      </c>
      <c r="AL664" s="411">
        <v>0</v>
      </c>
      <c r="AM664" s="306"/>
    </row>
    <row r="665" spans="1:39" ht="1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4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v>0</v>
      </c>
    </row>
    <row r="668" spans="1:39" ht="15" outlineLevel="1">
      <c r="A668" s="532"/>
      <c r="B668" s="294" t="s">
        <v>310</v>
      </c>
      <c r="C668" s="291" t="s">
        <v>163</v>
      </c>
      <c r="D668" s="295"/>
      <c r="E668" s="295"/>
      <c r="F668" s="295"/>
      <c r="G668" s="295"/>
      <c r="H668" s="295"/>
      <c r="I668" s="295"/>
      <c r="J668" s="295"/>
      <c r="K668" s="295"/>
      <c r="L668" s="295"/>
      <c r="M668" s="295"/>
      <c r="N668" s="295">
        <v>12</v>
      </c>
      <c r="O668" s="295"/>
      <c r="P668" s="295"/>
      <c r="Q668" s="295"/>
      <c r="R668" s="295"/>
      <c r="S668" s="295"/>
      <c r="T668" s="295"/>
      <c r="U668" s="295"/>
      <c r="V668" s="295"/>
      <c r="W668" s="295"/>
      <c r="X668" s="295"/>
      <c r="Y668" s="411">
        <v>0</v>
      </c>
      <c r="Z668" s="411">
        <v>0</v>
      </c>
      <c r="AA668" s="411">
        <v>0</v>
      </c>
      <c r="AB668" s="411">
        <v>0</v>
      </c>
      <c r="AC668" s="411">
        <v>0</v>
      </c>
      <c r="AD668" s="411">
        <v>0</v>
      </c>
      <c r="AE668" s="411">
        <v>0</v>
      </c>
      <c r="AF668" s="411">
        <v>0</v>
      </c>
      <c r="AG668" s="411">
        <v>0</v>
      </c>
      <c r="AH668" s="411">
        <v>0</v>
      </c>
      <c r="AI668" s="411">
        <v>0</v>
      </c>
      <c r="AJ668" s="411">
        <v>0</v>
      </c>
      <c r="AK668" s="411">
        <v>0</v>
      </c>
      <c r="AL668" s="411">
        <v>0</v>
      </c>
      <c r="AM668" s="306"/>
    </row>
    <row r="669" spans="1:39" ht="1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26</v>
      </c>
      <c r="B670" s="428" t="s">
        <v>118</v>
      </c>
      <c r="C670" s="291" t="s">
        <v>25</v>
      </c>
      <c r="D670" s="295">
        <v>765592.90583582292</v>
      </c>
      <c r="E670" s="295">
        <v>765592.90583582292</v>
      </c>
      <c r="F670" s="295"/>
      <c r="G670" s="295"/>
      <c r="H670" s="295"/>
      <c r="I670" s="295"/>
      <c r="J670" s="295"/>
      <c r="K670" s="295"/>
      <c r="L670" s="295"/>
      <c r="M670" s="295"/>
      <c r="N670" s="295">
        <v>12</v>
      </c>
      <c r="O670" s="295">
        <v>109.31</v>
      </c>
      <c r="P670" s="295">
        <v>109.31</v>
      </c>
      <c r="Q670" s="295"/>
      <c r="R670" s="295"/>
      <c r="S670" s="295"/>
      <c r="T670" s="295"/>
      <c r="U670" s="295"/>
      <c r="V670" s="295"/>
      <c r="W670" s="295"/>
      <c r="X670" s="295"/>
      <c r="Y670" s="426"/>
      <c r="Z670" s="410">
        <v>0.65</v>
      </c>
      <c r="AA670" s="410">
        <v>0.35</v>
      </c>
      <c r="AB670" s="410"/>
      <c r="AC670" s="410"/>
      <c r="AD670" s="410"/>
      <c r="AE670" s="410"/>
      <c r="AF670" s="415"/>
      <c r="AG670" s="415"/>
      <c r="AH670" s="415"/>
      <c r="AI670" s="415"/>
      <c r="AJ670" s="415"/>
      <c r="AK670" s="415"/>
      <c r="AL670" s="415"/>
      <c r="AM670" s="296">
        <v>1</v>
      </c>
    </row>
    <row r="671" spans="1:39" ht="15" outlineLevel="1">
      <c r="A671" s="532"/>
      <c r="B671" s="294" t="s">
        <v>310</v>
      </c>
      <c r="C671" s="291" t="s">
        <v>163</v>
      </c>
      <c r="D671" s="295">
        <v>254380.44</v>
      </c>
      <c r="E671" s="295">
        <v>254380.44</v>
      </c>
      <c r="F671" s="295"/>
      <c r="G671" s="295"/>
      <c r="H671" s="295"/>
      <c r="I671" s="295"/>
      <c r="J671" s="295"/>
      <c r="K671" s="295"/>
      <c r="L671" s="295"/>
      <c r="M671" s="295"/>
      <c r="N671" s="295">
        <v>12</v>
      </c>
      <c r="O671" s="295">
        <v>30.98</v>
      </c>
      <c r="P671" s="295">
        <v>30.98</v>
      </c>
      <c r="Q671" s="295"/>
      <c r="R671" s="295"/>
      <c r="S671" s="295"/>
      <c r="T671" s="295"/>
      <c r="U671" s="295"/>
      <c r="V671" s="295"/>
      <c r="W671" s="295"/>
      <c r="X671" s="295"/>
      <c r="Y671" s="411">
        <v>0</v>
      </c>
      <c r="Z671" s="411">
        <v>0.09</v>
      </c>
      <c r="AA671" s="411">
        <v>0.91</v>
      </c>
      <c r="AB671" s="411">
        <v>0</v>
      </c>
      <c r="AC671" s="411">
        <v>0</v>
      </c>
      <c r="AD671" s="411">
        <v>0</v>
      </c>
      <c r="AE671" s="411">
        <v>0</v>
      </c>
      <c r="AF671" s="411">
        <v>0</v>
      </c>
      <c r="AG671" s="411">
        <v>0</v>
      </c>
      <c r="AH671" s="411">
        <v>0</v>
      </c>
      <c r="AI671" s="411">
        <v>0</v>
      </c>
      <c r="AJ671" s="411">
        <v>0</v>
      </c>
      <c r="AK671" s="411">
        <v>0</v>
      </c>
      <c r="AL671" s="411">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v>82096.104834050682</v>
      </c>
      <c r="E673" s="295">
        <v>82096.104834050682</v>
      </c>
      <c r="F673" s="295"/>
      <c r="G673" s="295"/>
      <c r="H673" s="295"/>
      <c r="I673" s="295"/>
      <c r="J673" s="295"/>
      <c r="K673" s="295"/>
      <c r="L673" s="295"/>
      <c r="M673" s="295"/>
      <c r="N673" s="295">
        <v>12</v>
      </c>
      <c r="O673" s="295">
        <v>32.299999999999997</v>
      </c>
      <c r="P673" s="295">
        <v>32.299999999999997</v>
      </c>
      <c r="Q673" s="295"/>
      <c r="R673" s="295"/>
      <c r="S673" s="295"/>
      <c r="T673" s="295"/>
      <c r="U673" s="295"/>
      <c r="V673" s="295"/>
      <c r="W673" s="295"/>
      <c r="X673" s="295"/>
      <c r="Y673" s="426"/>
      <c r="Z673" s="410">
        <v>0.97</v>
      </c>
      <c r="AA673" s="410">
        <v>0.03</v>
      </c>
      <c r="AB673" s="410"/>
      <c r="AC673" s="410"/>
      <c r="AD673" s="410"/>
      <c r="AE673" s="410"/>
      <c r="AF673" s="415"/>
      <c r="AG673" s="415"/>
      <c r="AH673" s="415"/>
      <c r="AI673" s="415"/>
      <c r="AJ673" s="415"/>
      <c r="AK673" s="415"/>
      <c r="AL673" s="415"/>
      <c r="AM673" s="296">
        <v>1</v>
      </c>
    </row>
    <row r="674" spans="1:39" ht="15" outlineLevel="1">
      <c r="A674" s="532"/>
      <c r="B674" s="294" t="s">
        <v>310</v>
      </c>
      <c r="C674" s="291" t="s">
        <v>163</v>
      </c>
      <c r="D674" s="295"/>
      <c r="E674" s="295"/>
      <c r="F674" s="295"/>
      <c r="G674" s="295"/>
      <c r="H674" s="295"/>
      <c r="I674" s="295"/>
      <c r="J674" s="295"/>
      <c r="K674" s="295"/>
      <c r="L674" s="295"/>
      <c r="M674" s="295"/>
      <c r="N674" s="295">
        <v>12</v>
      </c>
      <c r="O674" s="295"/>
      <c r="P674" s="295"/>
      <c r="Q674" s="295"/>
      <c r="R674" s="295"/>
      <c r="S674" s="295"/>
      <c r="T674" s="295"/>
      <c r="U674" s="295"/>
      <c r="V674" s="295"/>
      <c r="W674" s="295"/>
      <c r="X674" s="295"/>
      <c r="Y674" s="411">
        <v>0</v>
      </c>
      <c r="Z674" s="411">
        <v>0.97</v>
      </c>
      <c r="AA674" s="411">
        <v>0.03</v>
      </c>
      <c r="AB674" s="411">
        <v>0</v>
      </c>
      <c r="AC674" s="411">
        <v>0</v>
      </c>
      <c r="AD674" s="411">
        <v>0</v>
      </c>
      <c r="AE674" s="411">
        <v>0</v>
      </c>
      <c r="AF674" s="411">
        <v>0</v>
      </c>
      <c r="AG674" s="411">
        <v>0</v>
      </c>
      <c r="AH674" s="411">
        <v>0</v>
      </c>
      <c r="AI674" s="411">
        <v>0</v>
      </c>
      <c r="AJ674" s="411">
        <v>0</v>
      </c>
      <c r="AK674" s="411">
        <v>0</v>
      </c>
      <c r="AL674" s="411">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v>0</v>
      </c>
    </row>
    <row r="677" spans="1:39" ht="15" outlineLevel="1">
      <c r="A677" s="532"/>
      <c r="B677" s="294" t="s">
        <v>310</v>
      </c>
      <c r="C677" s="291" t="s">
        <v>163</v>
      </c>
      <c r="D677" s="295"/>
      <c r="E677" s="295"/>
      <c r="F677" s="295"/>
      <c r="G677" s="295"/>
      <c r="H677" s="295"/>
      <c r="I677" s="295"/>
      <c r="J677" s="295"/>
      <c r="K677" s="295"/>
      <c r="L677" s="295"/>
      <c r="M677" s="295"/>
      <c r="N677" s="295">
        <v>12</v>
      </c>
      <c r="O677" s="295"/>
      <c r="P677" s="295"/>
      <c r="Q677" s="295"/>
      <c r="R677" s="295"/>
      <c r="S677" s="295"/>
      <c r="T677" s="295"/>
      <c r="U677" s="295"/>
      <c r="V677" s="295"/>
      <c r="W677" s="295"/>
      <c r="X677" s="295"/>
      <c r="Y677" s="411">
        <v>0</v>
      </c>
      <c r="Z677" s="411">
        <v>0</v>
      </c>
      <c r="AA677" s="411">
        <v>0</v>
      </c>
      <c r="AB677" s="411">
        <v>0</v>
      </c>
      <c r="AC677" s="411">
        <v>0</v>
      </c>
      <c r="AD677" s="411">
        <v>0</v>
      </c>
      <c r="AE677" s="411">
        <v>0</v>
      </c>
      <c r="AF677" s="411">
        <v>0</v>
      </c>
      <c r="AG677" s="411">
        <v>0</v>
      </c>
      <c r="AH677" s="411">
        <v>0</v>
      </c>
      <c r="AI677" s="411">
        <v>0</v>
      </c>
      <c r="AJ677" s="411">
        <v>0</v>
      </c>
      <c r="AK677" s="411">
        <v>0</v>
      </c>
      <c r="AL677" s="411">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v>0</v>
      </c>
    </row>
    <row r="680" spans="1:39" ht="15" outlineLevel="1">
      <c r="A680" s="532"/>
      <c r="B680" s="294" t="s">
        <v>310</v>
      </c>
      <c r="C680" s="291" t="s">
        <v>163</v>
      </c>
      <c r="D680" s="295"/>
      <c r="E680" s="295"/>
      <c r="F680" s="295"/>
      <c r="G680" s="295"/>
      <c r="H680" s="295"/>
      <c r="I680" s="295"/>
      <c r="J680" s="295"/>
      <c r="K680" s="295"/>
      <c r="L680" s="295"/>
      <c r="M680" s="295"/>
      <c r="N680" s="295">
        <v>3</v>
      </c>
      <c r="O680" s="295"/>
      <c r="P680" s="295"/>
      <c r="Q680" s="295"/>
      <c r="R680" s="295"/>
      <c r="S680" s="295"/>
      <c r="T680" s="295"/>
      <c r="U680" s="295"/>
      <c r="V680" s="295"/>
      <c r="W680" s="295"/>
      <c r="X680" s="295"/>
      <c r="Y680" s="411">
        <v>0</v>
      </c>
      <c r="Z680" s="411">
        <v>0</v>
      </c>
      <c r="AA680" s="411">
        <v>0</v>
      </c>
      <c r="AB680" s="411">
        <v>0</v>
      </c>
      <c r="AC680" s="411">
        <v>0</v>
      </c>
      <c r="AD680" s="411">
        <v>0</v>
      </c>
      <c r="AE680" s="411">
        <v>0</v>
      </c>
      <c r="AF680" s="411">
        <v>0</v>
      </c>
      <c r="AG680" s="411">
        <v>0</v>
      </c>
      <c r="AH680" s="411">
        <v>0</v>
      </c>
      <c r="AI680" s="411">
        <v>0</v>
      </c>
      <c r="AJ680" s="411">
        <v>0</v>
      </c>
      <c r="AK680" s="411">
        <v>0</v>
      </c>
      <c r="AL680" s="411">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v>0</v>
      </c>
    </row>
    <row r="683" spans="1:39" ht="15" outlineLevel="1">
      <c r="A683" s="532"/>
      <c r="B683" s="294" t="s">
        <v>310</v>
      </c>
      <c r="C683" s="291" t="s">
        <v>163</v>
      </c>
      <c r="D683" s="295"/>
      <c r="E683" s="295"/>
      <c r="F683" s="295"/>
      <c r="G683" s="295"/>
      <c r="H683" s="295"/>
      <c r="I683" s="295"/>
      <c r="J683" s="295"/>
      <c r="K683" s="295"/>
      <c r="L683" s="295"/>
      <c r="M683" s="295"/>
      <c r="N683" s="295">
        <v>12</v>
      </c>
      <c r="O683" s="295"/>
      <c r="P683" s="295"/>
      <c r="Q683" s="295"/>
      <c r="R683" s="295"/>
      <c r="S683" s="295"/>
      <c r="T683" s="295"/>
      <c r="U683" s="295"/>
      <c r="V683" s="295"/>
      <c r="W683" s="295"/>
      <c r="X683" s="295"/>
      <c r="Y683" s="411">
        <v>0</v>
      </c>
      <c r="Z683" s="411">
        <v>0</v>
      </c>
      <c r="AA683" s="411">
        <v>0</v>
      </c>
      <c r="AB683" s="411">
        <v>0</v>
      </c>
      <c r="AC683" s="411">
        <v>0</v>
      </c>
      <c r="AD683" s="411">
        <v>0</v>
      </c>
      <c r="AE683" s="411">
        <v>0</v>
      </c>
      <c r="AF683" s="411">
        <v>0</v>
      </c>
      <c r="AG683" s="411">
        <v>0</v>
      </c>
      <c r="AH683" s="411">
        <v>0</v>
      </c>
      <c r="AI683" s="411">
        <v>0</v>
      </c>
      <c r="AJ683" s="411">
        <v>0</v>
      </c>
      <c r="AK683" s="411">
        <v>0</v>
      </c>
      <c r="AL683" s="411">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v>0</v>
      </c>
    </row>
    <row r="686" spans="1:39" ht="15" outlineLevel="1">
      <c r="A686" s="532"/>
      <c r="B686" s="294" t="s">
        <v>310</v>
      </c>
      <c r="C686" s="291" t="s">
        <v>163</v>
      </c>
      <c r="D686" s="295"/>
      <c r="E686" s="295"/>
      <c r="F686" s="295"/>
      <c r="G686" s="295"/>
      <c r="H686" s="295"/>
      <c r="I686" s="295"/>
      <c r="J686" s="295"/>
      <c r="K686" s="295"/>
      <c r="L686" s="295"/>
      <c r="M686" s="295"/>
      <c r="N686" s="295">
        <v>12</v>
      </c>
      <c r="O686" s="295"/>
      <c r="P686" s="295"/>
      <c r="Q686" s="295"/>
      <c r="R686" s="295"/>
      <c r="S686" s="295"/>
      <c r="T686" s="295"/>
      <c r="U686" s="295"/>
      <c r="V686" s="295"/>
      <c r="W686" s="295"/>
      <c r="X686" s="295"/>
      <c r="Y686" s="411">
        <v>0</v>
      </c>
      <c r="Z686" s="411">
        <v>0</v>
      </c>
      <c r="AA686" s="411">
        <v>0</v>
      </c>
      <c r="AB686" s="411">
        <v>0</v>
      </c>
      <c r="AC686" s="411">
        <v>0</v>
      </c>
      <c r="AD686" s="411">
        <v>0</v>
      </c>
      <c r="AE686" s="411">
        <v>0</v>
      </c>
      <c r="AF686" s="411">
        <v>0</v>
      </c>
      <c r="AG686" s="411">
        <v>0</v>
      </c>
      <c r="AH686" s="411">
        <v>0</v>
      </c>
      <c r="AI686" s="411">
        <v>0</v>
      </c>
      <c r="AJ686" s="411">
        <v>0</v>
      </c>
      <c r="AK686" s="411">
        <v>0</v>
      </c>
      <c r="AL686" s="411">
        <v>0</v>
      </c>
      <c r="AM686" s="306"/>
    </row>
    <row r="687" spans="1:39" ht="1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v>0</v>
      </c>
    </row>
    <row r="689" spans="1:39" ht="15" outlineLevel="1">
      <c r="A689" s="532"/>
      <c r="B689" s="294" t="s">
        <v>310</v>
      </c>
      <c r="C689" s="291" t="s">
        <v>163</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411">
        <v>0</v>
      </c>
      <c r="Z689" s="411">
        <v>0</v>
      </c>
      <c r="AA689" s="411">
        <v>0</v>
      </c>
      <c r="AB689" s="411">
        <v>0</v>
      </c>
      <c r="AC689" s="411">
        <v>0</v>
      </c>
      <c r="AD689" s="411">
        <v>0</v>
      </c>
      <c r="AE689" s="411">
        <v>0</v>
      </c>
      <c r="AF689" s="411">
        <v>0</v>
      </c>
      <c r="AG689" s="411">
        <v>0</v>
      </c>
      <c r="AH689" s="411">
        <v>0</v>
      </c>
      <c r="AI689" s="411">
        <v>0</v>
      </c>
      <c r="AJ689" s="411">
        <v>0</v>
      </c>
      <c r="AK689" s="411">
        <v>0</v>
      </c>
      <c r="AL689" s="411">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4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outlineLevel="1">
      <c r="A692" s="532">
        <v>33</v>
      </c>
      <c r="B692" s="428" t="s">
        <v>125</v>
      </c>
      <c r="C692" s="291" t="s">
        <v>25</v>
      </c>
      <c r="D692" s="295">
        <v>23027.714999999986</v>
      </c>
      <c r="E692" s="295">
        <v>23027.714999999986</v>
      </c>
      <c r="F692" s="295"/>
      <c r="G692" s="295"/>
      <c r="H692" s="295"/>
      <c r="I692" s="295"/>
      <c r="J692" s="295"/>
      <c r="K692" s="295"/>
      <c r="L692" s="295"/>
      <c r="M692" s="295"/>
      <c r="N692" s="295">
        <v>0</v>
      </c>
      <c r="O692" s="295">
        <v>0.4</v>
      </c>
      <c r="P692" s="295">
        <v>0.4</v>
      </c>
      <c r="Q692" s="295"/>
      <c r="R692" s="295"/>
      <c r="S692" s="295"/>
      <c r="T692" s="295"/>
      <c r="U692" s="295"/>
      <c r="V692" s="295"/>
      <c r="W692" s="295"/>
      <c r="X692" s="295"/>
      <c r="Y692" s="426"/>
      <c r="Z692" s="410">
        <v>0.79</v>
      </c>
      <c r="AA692" s="410">
        <v>0.21</v>
      </c>
      <c r="AB692" s="410"/>
      <c r="AC692" s="410"/>
      <c r="AD692" s="410"/>
      <c r="AE692" s="410"/>
      <c r="AF692" s="415"/>
      <c r="AG692" s="415"/>
      <c r="AH692" s="415"/>
      <c r="AI692" s="415"/>
      <c r="AJ692" s="415"/>
      <c r="AK692" s="415"/>
      <c r="AL692" s="415"/>
      <c r="AM692" s="296">
        <v>1</v>
      </c>
    </row>
    <row r="693" spans="1:39" ht="15" outlineLevel="1">
      <c r="A693" s="532"/>
      <c r="B693" s="294" t="s">
        <v>310</v>
      </c>
      <c r="C693" s="291" t="s">
        <v>163</v>
      </c>
      <c r="D693" s="295"/>
      <c r="E693" s="295"/>
      <c r="F693" s="295"/>
      <c r="G693" s="295"/>
      <c r="H693" s="295"/>
      <c r="I693" s="295"/>
      <c r="J693" s="295"/>
      <c r="K693" s="295"/>
      <c r="L693" s="295"/>
      <c r="M693" s="295"/>
      <c r="N693" s="295">
        <v>0</v>
      </c>
      <c r="O693" s="295"/>
      <c r="P693" s="295"/>
      <c r="Q693" s="295"/>
      <c r="R693" s="295"/>
      <c r="S693" s="295"/>
      <c r="T693" s="295"/>
      <c r="U693" s="295"/>
      <c r="V693" s="295"/>
      <c r="W693" s="295"/>
      <c r="X693" s="295"/>
      <c r="Y693" s="411">
        <v>0</v>
      </c>
      <c r="Z693" s="411">
        <v>0</v>
      </c>
      <c r="AA693" s="411">
        <v>0</v>
      </c>
      <c r="AB693" s="411">
        <v>0</v>
      </c>
      <c r="AC693" s="411">
        <v>0</v>
      </c>
      <c r="AD693" s="411">
        <v>0</v>
      </c>
      <c r="AE693" s="411">
        <v>0</v>
      </c>
      <c r="AF693" s="411">
        <v>0</v>
      </c>
      <c r="AG693" s="411">
        <v>0</v>
      </c>
      <c r="AH693" s="411">
        <v>0</v>
      </c>
      <c r="AI693" s="411">
        <v>0</v>
      </c>
      <c r="AJ693" s="411">
        <v>0</v>
      </c>
      <c r="AK693" s="411">
        <v>0</v>
      </c>
      <c r="AL693" s="411">
        <v>0</v>
      </c>
      <c r="AM693" s="306"/>
    </row>
    <row r="694" spans="1:39" ht="1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v>0</v>
      </c>
    </row>
    <row r="696" spans="1:39" ht="15" outlineLevel="1">
      <c r="A696" s="532"/>
      <c r="B696" s="294" t="s">
        <v>310</v>
      </c>
      <c r="C696" s="291" t="s">
        <v>163</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411">
        <v>0</v>
      </c>
      <c r="Z696" s="411">
        <v>0</v>
      </c>
      <c r="AA696" s="411">
        <v>0</v>
      </c>
      <c r="AB696" s="411">
        <v>0</v>
      </c>
      <c r="AC696" s="411">
        <v>0</v>
      </c>
      <c r="AD696" s="411">
        <v>0</v>
      </c>
      <c r="AE696" s="411">
        <v>0</v>
      </c>
      <c r="AF696" s="411">
        <v>0</v>
      </c>
      <c r="AG696" s="411">
        <v>0</v>
      </c>
      <c r="AH696" s="411">
        <v>0</v>
      </c>
      <c r="AI696" s="411">
        <v>0</v>
      </c>
      <c r="AJ696" s="411">
        <v>0</v>
      </c>
      <c r="AK696" s="411">
        <v>0</v>
      </c>
      <c r="AL696" s="411">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v>0</v>
      </c>
    </row>
    <row r="699" spans="1:39" ht="15" outlineLevel="1">
      <c r="A699" s="532"/>
      <c r="B699" s="294" t="s">
        <v>310</v>
      </c>
      <c r="C699" s="291" t="s">
        <v>163</v>
      </c>
      <c r="D699" s="295"/>
      <c r="E699" s="295"/>
      <c r="F699" s="295"/>
      <c r="G699" s="295"/>
      <c r="H699" s="295"/>
      <c r="I699" s="295"/>
      <c r="J699" s="295"/>
      <c r="K699" s="295"/>
      <c r="L699" s="295"/>
      <c r="M699" s="295"/>
      <c r="N699" s="295">
        <v>0</v>
      </c>
      <c r="O699" s="295"/>
      <c r="P699" s="295"/>
      <c r="Q699" s="295"/>
      <c r="R699" s="295"/>
      <c r="S699" s="295"/>
      <c r="T699" s="295"/>
      <c r="U699" s="295"/>
      <c r="V699" s="295"/>
      <c r="W699" s="295"/>
      <c r="X699" s="295"/>
      <c r="Y699" s="411">
        <v>0</v>
      </c>
      <c r="Z699" s="411">
        <v>0</v>
      </c>
      <c r="AA699" s="411">
        <v>0</v>
      </c>
      <c r="AB699" s="411">
        <v>0</v>
      </c>
      <c r="AC699" s="411">
        <v>0</v>
      </c>
      <c r="AD699" s="411">
        <v>0</v>
      </c>
      <c r="AE699" s="411">
        <v>0</v>
      </c>
      <c r="AF699" s="411">
        <v>0</v>
      </c>
      <c r="AG699" s="411">
        <v>0</v>
      </c>
      <c r="AH699" s="411">
        <v>0</v>
      </c>
      <c r="AI699" s="411">
        <v>0</v>
      </c>
      <c r="AJ699" s="411">
        <v>0</v>
      </c>
      <c r="AK699" s="411">
        <v>0</v>
      </c>
      <c r="AL699" s="411">
        <v>0</v>
      </c>
      <c r="AM699" s="306"/>
    </row>
    <row r="700" spans="1:39" ht="1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4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v>0</v>
      </c>
    </row>
    <row r="703" spans="1:39" ht="15" outlineLevel="1">
      <c r="A703" s="532"/>
      <c r="B703" s="294" t="s">
        <v>310</v>
      </c>
      <c r="C703" s="291" t="s">
        <v>163</v>
      </c>
      <c r="D703" s="295"/>
      <c r="E703" s="295"/>
      <c r="F703" s="295"/>
      <c r="G703" s="295"/>
      <c r="H703" s="295"/>
      <c r="I703" s="295"/>
      <c r="J703" s="295"/>
      <c r="K703" s="295"/>
      <c r="L703" s="295"/>
      <c r="M703" s="295"/>
      <c r="N703" s="295">
        <v>12</v>
      </c>
      <c r="O703" s="295"/>
      <c r="P703" s="295"/>
      <c r="Q703" s="295"/>
      <c r="R703" s="295"/>
      <c r="S703" s="295"/>
      <c r="T703" s="295"/>
      <c r="U703" s="295"/>
      <c r="V703" s="295"/>
      <c r="W703" s="295"/>
      <c r="X703" s="295"/>
      <c r="Y703" s="411">
        <v>0</v>
      </c>
      <c r="Z703" s="411">
        <v>0</v>
      </c>
      <c r="AA703" s="411">
        <v>0</v>
      </c>
      <c r="AB703" s="411">
        <v>0</v>
      </c>
      <c r="AC703" s="411">
        <v>0</v>
      </c>
      <c r="AD703" s="411">
        <v>0</v>
      </c>
      <c r="AE703" s="411">
        <v>0</v>
      </c>
      <c r="AF703" s="411">
        <v>0</v>
      </c>
      <c r="AG703" s="411">
        <v>0</v>
      </c>
      <c r="AH703" s="411">
        <v>0</v>
      </c>
      <c r="AI703" s="411">
        <v>0</v>
      </c>
      <c r="AJ703" s="411">
        <v>0</v>
      </c>
      <c r="AK703" s="411">
        <v>0</v>
      </c>
      <c r="AL703" s="411">
        <v>0</v>
      </c>
      <c r="AM703" s="306"/>
    </row>
    <row r="704" spans="1:39" ht="1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v>0</v>
      </c>
    </row>
    <row r="706" spans="1:39" ht="15" outlineLevel="1">
      <c r="A706" s="532"/>
      <c r="B706" s="294" t="s">
        <v>310</v>
      </c>
      <c r="C706" s="291" t="s">
        <v>163</v>
      </c>
      <c r="D706" s="295"/>
      <c r="E706" s="295"/>
      <c r="F706" s="295"/>
      <c r="G706" s="295"/>
      <c r="H706" s="295"/>
      <c r="I706" s="295"/>
      <c r="J706" s="295"/>
      <c r="K706" s="295"/>
      <c r="L706" s="295"/>
      <c r="M706" s="295"/>
      <c r="N706" s="295">
        <v>12</v>
      </c>
      <c r="O706" s="295"/>
      <c r="P706" s="295"/>
      <c r="Q706" s="295"/>
      <c r="R706" s="295"/>
      <c r="S706" s="295"/>
      <c r="T706" s="295"/>
      <c r="U706" s="295"/>
      <c r="V706" s="295"/>
      <c r="W706" s="295"/>
      <c r="X706" s="295"/>
      <c r="Y706" s="411">
        <v>0</v>
      </c>
      <c r="Z706" s="411">
        <v>0</v>
      </c>
      <c r="AA706" s="411">
        <v>0</v>
      </c>
      <c r="AB706" s="411">
        <v>0</v>
      </c>
      <c r="AC706" s="411">
        <v>0</v>
      </c>
      <c r="AD706" s="411">
        <v>0</v>
      </c>
      <c r="AE706" s="411">
        <v>0</v>
      </c>
      <c r="AF706" s="411">
        <v>0</v>
      </c>
      <c r="AG706" s="411">
        <v>0</v>
      </c>
      <c r="AH706" s="411">
        <v>0</v>
      </c>
      <c r="AI706" s="411">
        <v>0</v>
      </c>
      <c r="AJ706" s="411">
        <v>0</v>
      </c>
      <c r="AK706" s="411">
        <v>0</v>
      </c>
      <c r="AL706" s="411">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v>0</v>
      </c>
    </row>
    <row r="709" spans="1:39" ht="15" outlineLevel="1">
      <c r="A709" s="532"/>
      <c r="B709" s="294" t="s">
        <v>310</v>
      </c>
      <c r="C709" s="291" t="s">
        <v>163</v>
      </c>
      <c r="D709" s="295"/>
      <c r="E709" s="295"/>
      <c r="F709" s="295"/>
      <c r="G709" s="295"/>
      <c r="H709" s="295"/>
      <c r="I709" s="295"/>
      <c r="J709" s="295"/>
      <c r="K709" s="295"/>
      <c r="L709" s="295"/>
      <c r="M709" s="295"/>
      <c r="N709" s="295">
        <v>12</v>
      </c>
      <c r="O709" s="295"/>
      <c r="P709" s="295"/>
      <c r="Q709" s="295"/>
      <c r="R709" s="295"/>
      <c r="S709" s="295"/>
      <c r="T709" s="295"/>
      <c r="U709" s="295"/>
      <c r="V709" s="295"/>
      <c r="W709" s="295"/>
      <c r="X709" s="295"/>
      <c r="Y709" s="411">
        <v>0</v>
      </c>
      <c r="Z709" s="411">
        <v>0</v>
      </c>
      <c r="AA709" s="411">
        <v>0</v>
      </c>
      <c r="AB709" s="411">
        <v>0</v>
      </c>
      <c r="AC709" s="411">
        <v>0</v>
      </c>
      <c r="AD709" s="411">
        <v>0</v>
      </c>
      <c r="AE709" s="411">
        <v>0</v>
      </c>
      <c r="AF709" s="411">
        <v>0</v>
      </c>
      <c r="AG709" s="411">
        <v>0</v>
      </c>
      <c r="AH709" s="411">
        <v>0</v>
      </c>
      <c r="AI709" s="411">
        <v>0</v>
      </c>
      <c r="AJ709" s="411">
        <v>0</v>
      </c>
      <c r="AK709" s="411">
        <v>0</v>
      </c>
      <c r="AL709" s="411">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v>0</v>
      </c>
    </row>
    <row r="712" spans="1:39" ht="15" outlineLevel="1">
      <c r="A712" s="532"/>
      <c r="B712" s="294" t="s">
        <v>310</v>
      </c>
      <c r="C712" s="291" t="s">
        <v>163</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411">
        <v>0</v>
      </c>
      <c r="Z712" s="411">
        <v>0</v>
      </c>
      <c r="AA712" s="411">
        <v>0</v>
      </c>
      <c r="AB712" s="411">
        <v>0</v>
      </c>
      <c r="AC712" s="411">
        <v>0</v>
      </c>
      <c r="AD712" s="411">
        <v>0</v>
      </c>
      <c r="AE712" s="411">
        <v>0</v>
      </c>
      <c r="AF712" s="411">
        <v>0</v>
      </c>
      <c r="AG712" s="411">
        <v>0</v>
      </c>
      <c r="AH712" s="411">
        <v>0</v>
      </c>
      <c r="AI712" s="411">
        <v>0</v>
      </c>
      <c r="AJ712" s="411">
        <v>0</v>
      </c>
      <c r="AK712" s="411">
        <v>0</v>
      </c>
      <c r="AL712" s="411">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v>0</v>
      </c>
    </row>
    <row r="715" spans="1:39" ht="15" outlineLevel="1">
      <c r="A715" s="532"/>
      <c r="B715" s="294" t="s">
        <v>310</v>
      </c>
      <c r="C715" s="291" t="s">
        <v>163</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411">
        <v>0</v>
      </c>
      <c r="Z715" s="411">
        <v>0</v>
      </c>
      <c r="AA715" s="411">
        <v>0</v>
      </c>
      <c r="AB715" s="411">
        <v>0</v>
      </c>
      <c r="AC715" s="411">
        <v>0</v>
      </c>
      <c r="AD715" s="411">
        <v>0</v>
      </c>
      <c r="AE715" s="411">
        <v>0</v>
      </c>
      <c r="AF715" s="411">
        <v>0</v>
      </c>
      <c r="AG715" s="411">
        <v>0</v>
      </c>
      <c r="AH715" s="411">
        <v>0</v>
      </c>
      <c r="AI715" s="411">
        <v>0</v>
      </c>
      <c r="AJ715" s="411">
        <v>0</v>
      </c>
      <c r="AK715" s="411">
        <v>0</v>
      </c>
      <c r="AL715" s="411">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v>0</v>
      </c>
    </row>
    <row r="718" spans="1:39" ht="15" outlineLevel="1">
      <c r="A718" s="532"/>
      <c r="B718" s="294" t="s">
        <v>310</v>
      </c>
      <c r="C718" s="291" t="s">
        <v>163</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411">
        <v>0</v>
      </c>
      <c r="Z718" s="411">
        <v>0</v>
      </c>
      <c r="AA718" s="411">
        <v>0</v>
      </c>
      <c r="AB718" s="411">
        <v>0</v>
      </c>
      <c r="AC718" s="411">
        <v>0</v>
      </c>
      <c r="AD718" s="411">
        <v>0</v>
      </c>
      <c r="AE718" s="411">
        <v>0</v>
      </c>
      <c r="AF718" s="411">
        <v>0</v>
      </c>
      <c r="AG718" s="411">
        <v>0</v>
      </c>
      <c r="AH718" s="411">
        <v>0</v>
      </c>
      <c r="AI718" s="411">
        <v>0</v>
      </c>
      <c r="AJ718" s="411">
        <v>0</v>
      </c>
      <c r="AK718" s="411">
        <v>0</v>
      </c>
      <c r="AL718" s="411">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v>0</v>
      </c>
    </row>
    <row r="721" spans="1:39" ht="15"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v>0</v>
      </c>
      <c r="Z721" s="411">
        <v>0</v>
      </c>
      <c r="AA721" s="411">
        <v>0</v>
      </c>
      <c r="AB721" s="411">
        <v>0</v>
      </c>
      <c r="AC721" s="411">
        <v>0</v>
      </c>
      <c r="AD721" s="411">
        <v>0</v>
      </c>
      <c r="AE721" s="411">
        <v>0</v>
      </c>
      <c r="AF721" s="411">
        <v>0</v>
      </c>
      <c r="AG721" s="411">
        <v>0</v>
      </c>
      <c r="AH721" s="411">
        <v>0</v>
      </c>
      <c r="AI721" s="411">
        <v>0</v>
      </c>
      <c r="AJ721" s="411">
        <v>0</v>
      </c>
      <c r="AK721" s="411">
        <v>0</v>
      </c>
      <c r="AL721" s="411">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v>0</v>
      </c>
    </row>
    <row r="724" spans="1:39" ht="15" outlineLevel="1">
      <c r="A724" s="532"/>
      <c r="B724" s="294" t="s">
        <v>310</v>
      </c>
      <c r="C724" s="291" t="s">
        <v>163</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411">
        <v>0</v>
      </c>
      <c r="Z724" s="411">
        <v>0</v>
      </c>
      <c r="AA724" s="411">
        <v>0</v>
      </c>
      <c r="AB724" s="411">
        <v>0</v>
      </c>
      <c r="AC724" s="411">
        <v>0</v>
      </c>
      <c r="AD724" s="411">
        <v>0</v>
      </c>
      <c r="AE724" s="411">
        <v>0</v>
      </c>
      <c r="AF724" s="411">
        <v>0</v>
      </c>
      <c r="AG724" s="411">
        <v>0</v>
      </c>
      <c r="AH724" s="411">
        <v>0</v>
      </c>
      <c r="AI724" s="411">
        <v>0</v>
      </c>
      <c r="AJ724" s="411">
        <v>0</v>
      </c>
      <c r="AK724" s="411">
        <v>0</v>
      </c>
      <c r="AL724" s="411">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v>0</v>
      </c>
    </row>
    <row r="727" spans="1:39" ht="15" outlineLevel="1">
      <c r="A727" s="532"/>
      <c r="B727" s="294" t="s">
        <v>310</v>
      </c>
      <c r="C727" s="291" t="s">
        <v>163</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11">
        <v>0</v>
      </c>
      <c r="Z727" s="411">
        <v>0</v>
      </c>
      <c r="AA727" s="411">
        <v>0</v>
      </c>
      <c r="AB727" s="411">
        <v>0</v>
      </c>
      <c r="AC727" s="411">
        <v>0</v>
      </c>
      <c r="AD727" s="411">
        <v>0</v>
      </c>
      <c r="AE727" s="411">
        <v>0</v>
      </c>
      <c r="AF727" s="411">
        <v>0</v>
      </c>
      <c r="AG727" s="411">
        <v>0</v>
      </c>
      <c r="AH727" s="411">
        <v>0</v>
      </c>
      <c r="AI727" s="411">
        <v>0</v>
      </c>
      <c r="AJ727" s="411">
        <v>0</v>
      </c>
      <c r="AK727" s="411">
        <v>0</v>
      </c>
      <c r="AL727" s="411">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v>0</v>
      </c>
    </row>
    <row r="730" spans="1:39" ht="15" outlineLevel="1">
      <c r="A730" s="532"/>
      <c r="B730" s="294" t="s">
        <v>310</v>
      </c>
      <c r="C730" s="291" t="s">
        <v>163</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11">
        <v>0</v>
      </c>
      <c r="Z730" s="411">
        <v>0</v>
      </c>
      <c r="AA730" s="411">
        <v>0</v>
      </c>
      <c r="AB730" s="411">
        <v>0</v>
      </c>
      <c r="AC730" s="411">
        <v>0</v>
      </c>
      <c r="AD730" s="411">
        <v>0</v>
      </c>
      <c r="AE730" s="411">
        <v>0</v>
      </c>
      <c r="AF730" s="411">
        <v>0</v>
      </c>
      <c r="AG730" s="411">
        <v>0</v>
      </c>
      <c r="AH730" s="411">
        <v>0</v>
      </c>
      <c r="AI730" s="411">
        <v>0</v>
      </c>
      <c r="AJ730" s="411">
        <v>0</v>
      </c>
      <c r="AK730" s="411">
        <v>0</v>
      </c>
      <c r="AL730" s="411">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v>0</v>
      </c>
    </row>
    <row r="733" spans="1:39" ht="15" outlineLevel="1">
      <c r="A733" s="532"/>
      <c r="B733" s="294" t="s">
        <v>310</v>
      </c>
      <c r="C733" s="291" t="s">
        <v>163</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11">
        <v>0</v>
      </c>
      <c r="Z733" s="411">
        <v>0</v>
      </c>
      <c r="AA733" s="411">
        <v>0</v>
      </c>
      <c r="AB733" s="411">
        <v>0</v>
      </c>
      <c r="AC733" s="411">
        <v>0</v>
      </c>
      <c r="AD733" s="411">
        <v>0</v>
      </c>
      <c r="AE733" s="411">
        <v>0</v>
      </c>
      <c r="AF733" s="411">
        <v>0</v>
      </c>
      <c r="AG733" s="411">
        <v>0</v>
      </c>
      <c r="AH733" s="411">
        <v>0</v>
      </c>
      <c r="AI733" s="411">
        <v>0</v>
      </c>
      <c r="AJ733" s="411">
        <v>0</v>
      </c>
      <c r="AK733" s="411">
        <v>0</v>
      </c>
      <c r="AL733" s="411">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v>0</v>
      </c>
    </row>
    <row r="736" spans="1:39" ht="15" outlineLevel="1">
      <c r="A736" s="532"/>
      <c r="B736" s="294" t="s">
        <v>310</v>
      </c>
      <c r="C736" s="291" t="s">
        <v>163</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11">
        <v>0</v>
      </c>
      <c r="Z736" s="411">
        <v>0</v>
      </c>
      <c r="AA736" s="411">
        <v>0</v>
      </c>
      <c r="AB736" s="411">
        <v>0</v>
      </c>
      <c r="AC736" s="411">
        <v>0</v>
      </c>
      <c r="AD736" s="411">
        <v>0</v>
      </c>
      <c r="AE736" s="411">
        <v>0</v>
      </c>
      <c r="AF736" s="411">
        <v>0</v>
      </c>
      <c r="AG736" s="411">
        <v>0</v>
      </c>
      <c r="AH736" s="411">
        <v>0</v>
      </c>
      <c r="AI736" s="411">
        <v>0</v>
      </c>
      <c r="AJ736" s="411">
        <v>0</v>
      </c>
      <c r="AK736" s="411">
        <v>0</v>
      </c>
      <c r="AL736" s="411">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v>0</v>
      </c>
    </row>
    <row r="739" spans="1:40" ht="15" outlineLevel="1">
      <c r="A739" s="532"/>
      <c r="B739" s="294" t="s">
        <v>310</v>
      </c>
      <c r="C739" s="291" t="s">
        <v>163</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411">
        <v>0</v>
      </c>
      <c r="Z739" s="411">
        <v>0</v>
      </c>
      <c r="AA739" s="411">
        <v>0</v>
      </c>
      <c r="AB739" s="411">
        <v>0</v>
      </c>
      <c r="AC739" s="411">
        <v>0</v>
      </c>
      <c r="AD739" s="411">
        <v>0</v>
      </c>
      <c r="AE739" s="411">
        <v>0</v>
      </c>
      <c r="AF739" s="411">
        <v>0</v>
      </c>
      <c r="AG739" s="411">
        <v>0</v>
      </c>
      <c r="AH739" s="411">
        <v>0</v>
      </c>
      <c r="AI739" s="411">
        <v>0</v>
      </c>
      <c r="AJ739" s="411">
        <v>0</v>
      </c>
      <c r="AK739" s="411">
        <v>0</v>
      </c>
      <c r="AL739" s="411">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v>0</v>
      </c>
    </row>
    <row r="742" spans="1:40" ht="15" outlineLevel="1">
      <c r="A742" s="532"/>
      <c r="B742" s="294" t="s">
        <v>310</v>
      </c>
      <c r="C742" s="291" t="s">
        <v>163</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11">
        <v>0</v>
      </c>
      <c r="Z742" s="411">
        <v>0</v>
      </c>
      <c r="AA742" s="411">
        <v>0</v>
      </c>
      <c r="AB742" s="411">
        <v>0</v>
      </c>
      <c r="AC742" s="411">
        <v>0</v>
      </c>
      <c r="AD742" s="411">
        <v>0</v>
      </c>
      <c r="AE742" s="411">
        <v>0</v>
      </c>
      <c r="AF742" s="411">
        <v>0</v>
      </c>
      <c r="AG742" s="411">
        <v>0</v>
      </c>
      <c r="AH742" s="411">
        <v>0</v>
      </c>
      <c r="AI742" s="411">
        <v>0</v>
      </c>
      <c r="AJ742" s="411">
        <v>0</v>
      </c>
      <c r="AK742" s="411">
        <v>0</v>
      </c>
      <c r="AL742" s="411">
        <v>0</v>
      </c>
      <c r="AM742" s="306"/>
    </row>
    <row r="743" spans="1:40" ht="1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45">
      <c r="B744" s="327" t="s">
        <v>311</v>
      </c>
      <c r="C744" s="329"/>
      <c r="D744" s="329">
        <f>SUM(D587:D742)</f>
        <v>1534350.6856698736</v>
      </c>
      <c r="E744" s="329"/>
      <c r="F744" s="329"/>
      <c r="G744" s="329"/>
      <c r="H744" s="329"/>
      <c r="I744" s="329"/>
      <c r="J744" s="329"/>
      <c r="K744" s="329"/>
      <c r="L744" s="329"/>
      <c r="M744" s="329"/>
      <c r="N744" s="329"/>
      <c r="O744" s="329">
        <f>SUM(O587:O742)</f>
        <v>221.99999999999997</v>
      </c>
      <c r="P744" s="329"/>
      <c r="Q744" s="329"/>
      <c r="R744" s="329"/>
      <c r="S744" s="329"/>
      <c r="T744" s="329"/>
      <c r="U744" s="329"/>
      <c r="V744" s="329"/>
      <c r="W744" s="329"/>
      <c r="X744" s="329"/>
      <c r="Y744" s="329">
        <f>IF(Y585="kWh",SUMPRODUCT(D587:D742,Y587:Y742))</f>
        <v>409253.52</v>
      </c>
      <c r="Z744" s="329">
        <f>IF(Z585="kWh",SUMPRODUCT(D587:D742,Z587:Z742))</f>
        <v>618354.74493231403</v>
      </c>
      <c r="AA744" s="329">
        <f>IF(AA585="kw",SUMPRODUCT(N587:N742,O587:O742,AA587:AA742),SUMPRODUCT(D587:D742,AA587:AA742))</f>
        <v>809.03160000000003</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4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1219155</v>
      </c>
      <c r="Z745" s="392">
        <f>HLOOKUP(Z401,'2. LRAMVA Threshold'!$B$42:$Q$53,10,FALSE)</f>
        <v>658151</v>
      </c>
      <c r="AA745" s="392">
        <f>HLOOKUP(AA401,'2. LRAMVA Threshold'!$B$42:$Q$53,10,FALSE)</f>
        <v>3236</v>
      </c>
      <c r="AB745" s="392">
        <f>HLOOKUP(AB401,'2. LRAMVA Threshold'!$B$42:$Q$53,10,FALSE)</f>
        <v>2</v>
      </c>
      <c r="AC745" s="392">
        <f>HLOOKUP(AC401,'2. LRAMVA Threshold'!$B$42:$Q$53,10,FALSE)</f>
        <v>81</v>
      </c>
      <c r="AD745" s="392">
        <f>HLOOKUP(AD401,'2. LRAMVA Threshold'!$B$42:$Q$53,10,FALSE)</f>
        <v>1714</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5.1000000000000004E-3</v>
      </c>
      <c r="Z747" s="341">
        <f>HLOOKUP(Z$35,'3.  Distribution Rates'!$C$122:$P$133,10,FALSE)</f>
        <v>9.2999999999999992E-3</v>
      </c>
      <c r="AA747" s="341">
        <f>HLOOKUP(AA$35,'3.  Distribution Rates'!$C$122:$P$133,10,FALSE)</f>
        <v>2.8875000000000002</v>
      </c>
      <c r="AB747" s="341">
        <f>HLOOKUP(AB$35,'3.  Distribution Rates'!$C$122:$P$133,10,FALSE)</f>
        <v>22.609100000000002</v>
      </c>
      <c r="AC747" s="341">
        <f>HLOOKUP(AC$35,'3.  Distribution Rates'!$C$122:$P$133,10,FALSE)</f>
        <v>16.483000000000001</v>
      </c>
      <c r="AD747" s="341">
        <f>HLOOKUP(AD$35,'3.  Distribution Rates'!$C$122:$P$133,10,FALSE)</f>
        <v>6.0000000000000001E-3</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460.4913152871074</v>
      </c>
      <c r="Z748" s="378">
        <f>'4.  2011-2014 LRAM'!Z141*Z747</f>
        <v>1209.8173406774861</v>
      </c>
      <c r="AA748" s="378">
        <f>'4.  2011-2014 LRAM'!AA141*AA747</f>
        <v>414.50180300271796</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7">SUM(Y748:AL748)</f>
        <v>2084.8104589673117</v>
      </c>
      <c r="AN748" s="443"/>
    </row>
    <row r="749" spans="1:40" ht="1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295.49211156239949</v>
      </c>
      <c r="Z749" s="378">
        <f>'4.  2011-2014 LRAM'!Z270*Z747</f>
        <v>1195.8182475098417</v>
      </c>
      <c r="AA749" s="378">
        <f>'4.  2011-2014 LRAM'!AA270*AA747</f>
        <v>2145.0153908449383</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7"/>
        <v>3636.3257499171796</v>
      </c>
      <c r="AN749" s="443"/>
    </row>
    <row r="750" spans="1:40" ht="1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748.96306361531208</v>
      </c>
      <c r="Z750" s="378">
        <f>'4.  2011-2014 LRAM'!Z399*Z747</f>
        <v>1278.7175480379619</v>
      </c>
      <c r="AA750" s="378">
        <f>'4.  2011-2014 LRAM'!AA399*AA747</f>
        <v>294.10848753986704</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7"/>
        <v>2321.7890991931408</v>
      </c>
      <c r="AN750" s="443"/>
    </row>
    <row r="751" spans="1:40" ht="1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1598.2818804907829</v>
      </c>
      <c r="Z751" s="378">
        <f>'4.  2011-2014 LRAM'!Z529*Z747</f>
        <v>4606.7165324099997</v>
      </c>
      <c r="AA751" s="378">
        <f>'4.  2011-2014 LRAM'!AA529*AA747</f>
        <v>4193.2138469760012</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7"/>
        <v>10398.212259876784</v>
      </c>
      <c r="AN751" s="443"/>
    </row>
    <row r="752" spans="1:40" ht="1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8">Y210*Y747</f>
        <v>2753.4994297021981</v>
      </c>
      <c r="Z752" s="378">
        <f t="shared" si="28"/>
        <v>16721.522927998678</v>
      </c>
      <c r="AA752" s="378">
        <f t="shared" si="28"/>
        <v>6723.5955681780906</v>
      </c>
      <c r="AB752" s="378">
        <f t="shared" si="28"/>
        <v>0</v>
      </c>
      <c r="AC752" s="378">
        <f t="shared" si="28"/>
        <v>1162.3272327350235</v>
      </c>
      <c r="AD752" s="378">
        <f t="shared" si="28"/>
        <v>381.3166422962093</v>
      </c>
      <c r="AE752" s="378">
        <f t="shared" si="28"/>
        <v>0</v>
      </c>
      <c r="AF752" s="378">
        <f t="shared" si="28"/>
        <v>0</v>
      </c>
      <c r="AG752" s="378">
        <f t="shared" si="28"/>
        <v>0</v>
      </c>
      <c r="AH752" s="378">
        <f t="shared" si="28"/>
        <v>0</v>
      </c>
      <c r="AI752" s="378">
        <f t="shared" si="28"/>
        <v>0</v>
      </c>
      <c r="AJ752" s="378">
        <f t="shared" si="28"/>
        <v>0</v>
      </c>
      <c r="AK752" s="378">
        <f t="shared" si="28"/>
        <v>0</v>
      </c>
      <c r="AL752" s="378">
        <f t="shared" si="28"/>
        <v>0</v>
      </c>
      <c r="AM752" s="629">
        <f t="shared" si="27"/>
        <v>27742.261800910201</v>
      </c>
      <c r="AN752" s="443"/>
    </row>
    <row r="753" spans="1:40" ht="1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9">Y393*Y747</f>
        <v>4438.9711008920976</v>
      </c>
      <c r="Z753" s="378">
        <f t="shared" si="29"/>
        <v>1571.3749783451287</v>
      </c>
      <c r="AA753" s="378">
        <f t="shared" si="29"/>
        <v>8022.4474073372448</v>
      </c>
      <c r="AB753" s="378">
        <f t="shared" si="29"/>
        <v>0</v>
      </c>
      <c r="AC753" s="378">
        <f t="shared" si="29"/>
        <v>2411.7266450420971</v>
      </c>
      <c r="AD753" s="378">
        <f t="shared" si="29"/>
        <v>0</v>
      </c>
      <c r="AE753" s="378">
        <f t="shared" si="29"/>
        <v>0</v>
      </c>
      <c r="AF753" s="378">
        <f t="shared" si="29"/>
        <v>0</v>
      </c>
      <c r="AG753" s="378">
        <f t="shared" si="29"/>
        <v>0</v>
      </c>
      <c r="AH753" s="378">
        <f t="shared" si="29"/>
        <v>0</v>
      </c>
      <c r="AI753" s="378">
        <f t="shared" si="29"/>
        <v>0</v>
      </c>
      <c r="AJ753" s="378">
        <f t="shared" si="29"/>
        <v>0</v>
      </c>
      <c r="AK753" s="378">
        <f t="shared" si="29"/>
        <v>0</v>
      </c>
      <c r="AL753" s="378">
        <f t="shared" si="29"/>
        <v>0</v>
      </c>
      <c r="AM753" s="629">
        <f t="shared" si="27"/>
        <v>16444.520131616569</v>
      </c>
      <c r="AN753" s="443"/>
    </row>
    <row r="754" spans="1:40" ht="1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30">Y576*Y747</f>
        <v>6560.5813391971769</v>
      </c>
      <c r="Z754" s="378">
        <f t="shared" si="30"/>
        <v>6720.0445643830817</v>
      </c>
      <c r="AA754" s="378">
        <f t="shared" si="30"/>
        <v>4936.6557393345638</v>
      </c>
      <c r="AB754" s="378">
        <f t="shared" si="30"/>
        <v>0</v>
      </c>
      <c r="AC754" s="378">
        <f t="shared" si="30"/>
        <v>0</v>
      </c>
      <c r="AD754" s="378">
        <f t="shared" si="30"/>
        <v>0</v>
      </c>
      <c r="AE754" s="378">
        <f t="shared" si="30"/>
        <v>0</v>
      </c>
      <c r="AF754" s="378">
        <f t="shared" si="30"/>
        <v>0</v>
      </c>
      <c r="AG754" s="378">
        <f t="shared" si="30"/>
        <v>0</v>
      </c>
      <c r="AH754" s="378">
        <f t="shared" si="30"/>
        <v>0</v>
      </c>
      <c r="AI754" s="378">
        <f t="shared" si="30"/>
        <v>0</v>
      </c>
      <c r="AJ754" s="378">
        <f t="shared" si="30"/>
        <v>0</v>
      </c>
      <c r="AK754" s="378">
        <f t="shared" si="30"/>
        <v>0</v>
      </c>
      <c r="AL754" s="378">
        <f t="shared" si="30"/>
        <v>0</v>
      </c>
      <c r="AM754" s="629">
        <f t="shared" si="27"/>
        <v>18217.281642914822</v>
      </c>
      <c r="AN754" s="443"/>
    </row>
    <row r="755" spans="1:40" ht="1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2087.1929520000003</v>
      </c>
      <c r="Z755" s="378">
        <f t="shared" ref="Z755:AL755" si="31">Z744*Z747</f>
        <v>5750.69912787052</v>
      </c>
      <c r="AA755" s="378">
        <f t="shared" si="31"/>
        <v>2336.0787450000003</v>
      </c>
      <c r="AB755" s="378">
        <f t="shared" si="31"/>
        <v>0</v>
      </c>
      <c r="AC755" s="378">
        <f t="shared" si="31"/>
        <v>0</v>
      </c>
      <c r="AD755" s="378">
        <f t="shared" si="31"/>
        <v>0</v>
      </c>
      <c r="AE755" s="378">
        <f t="shared" si="31"/>
        <v>0</v>
      </c>
      <c r="AF755" s="378">
        <f t="shared" si="31"/>
        <v>0</v>
      </c>
      <c r="AG755" s="378">
        <f t="shared" si="31"/>
        <v>0</v>
      </c>
      <c r="AH755" s="378">
        <f t="shared" si="31"/>
        <v>0</v>
      </c>
      <c r="AI755" s="378">
        <f t="shared" si="31"/>
        <v>0</v>
      </c>
      <c r="AJ755" s="378">
        <f t="shared" si="31"/>
        <v>0</v>
      </c>
      <c r="AK755" s="378">
        <f t="shared" si="31"/>
        <v>0</v>
      </c>
      <c r="AL755" s="378">
        <f t="shared" si="31"/>
        <v>0</v>
      </c>
      <c r="AM755" s="629">
        <f t="shared" si="27"/>
        <v>10173.970824870521</v>
      </c>
      <c r="AN755" s="443"/>
    </row>
    <row r="756" spans="1:40" ht="15.4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18943.473192747075</v>
      </c>
      <c r="Z756" s="346">
        <f>SUM(Z748:Z755)</f>
        <v>39054.711267232691</v>
      </c>
      <c r="AA756" s="346">
        <f t="shared" ref="AA756:AE756" si="32">SUM(AA748:AA755)</f>
        <v>29065.616988213424</v>
      </c>
      <c r="AB756" s="346">
        <f t="shared" si="32"/>
        <v>0</v>
      </c>
      <c r="AC756" s="346">
        <f t="shared" si="32"/>
        <v>3574.0538777771208</v>
      </c>
      <c r="AD756" s="346">
        <f t="shared" si="32"/>
        <v>381.3166422962093</v>
      </c>
      <c r="AE756" s="346">
        <f t="shared" si="32"/>
        <v>0</v>
      </c>
      <c r="AF756" s="346">
        <f t="shared" ref="AF756:AL756" si="33">SUM(AF748:AF755)</f>
        <v>0</v>
      </c>
      <c r="AG756" s="346">
        <f t="shared" si="33"/>
        <v>0</v>
      </c>
      <c r="AH756" s="346">
        <f t="shared" si="33"/>
        <v>0</v>
      </c>
      <c r="AI756" s="346">
        <f t="shared" si="33"/>
        <v>0</v>
      </c>
      <c r="AJ756" s="346">
        <f t="shared" si="33"/>
        <v>0</v>
      </c>
      <c r="AK756" s="346">
        <f t="shared" si="33"/>
        <v>0</v>
      </c>
      <c r="AL756" s="346">
        <f t="shared" si="33"/>
        <v>0</v>
      </c>
      <c r="AM756" s="407">
        <f>SUM(AM748:AM755)</f>
        <v>91019.171968266513</v>
      </c>
      <c r="AN756" s="443"/>
    </row>
    <row r="757" spans="1:40" ht="15.4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6217.6905000000006</v>
      </c>
      <c r="Z757" s="347">
        <f t="shared" ref="Z757:AE757" si="34">Z745*Z747</f>
        <v>6120.8042999999998</v>
      </c>
      <c r="AA757" s="347">
        <f t="shared" si="34"/>
        <v>9343.9500000000007</v>
      </c>
      <c r="AB757" s="347">
        <f t="shared" si="34"/>
        <v>45.218200000000003</v>
      </c>
      <c r="AC757" s="347">
        <f t="shared" si="34"/>
        <v>1335.123</v>
      </c>
      <c r="AD757" s="347">
        <f t="shared" si="34"/>
        <v>10.284000000000001</v>
      </c>
      <c r="AE757" s="347">
        <f t="shared" si="34"/>
        <v>0</v>
      </c>
      <c r="AF757" s="347">
        <f t="shared" ref="AF757:AL757" si="35">AF745*AF747</f>
        <v>0</v>
      </c>
      <c r="AG757" s="347">
        <f t="shared" si="35"/>
        <v>0</v>
      </c>
      <c r="AH757" s="347">
        <f t="shared" si="35"/>
        <v>0</v>
      </c>
      <c r="AI757" s="347">
        <f t="shared" si="35"/>
        <v>0</v>
      </c>
      <c r="AJ757" s="347">
        <f t="shared" si="35"/>
        <v>0</v>
      </c>
      <c r="AK757" s="347">
        <f t="shared" si="35"/>
        <v>0</v>
      </c>
      <c r="AL757" s="347">
        <f t="shared" si="35"/>
        <v>0</v>
      </c>
      <c r="AM757" s="407">
        <f>SUM(Y757:AL757)</f>
        <v>23073.07</v>
      </c>
      <c r="AN757" s="443"/>
    </row>
    <row r="758" spans="1:40" ht="15.4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67946.101968266506</v>
      </c>
      <c r="AN758" s="443"/>
    </row>
    <row r="759" spans="1:40"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409253.52</v>
      </c>
      <c r="Z760" s="291">
        <f>SUMPRODUCT(E587:E742,Z587:Z742)</f>
        <v>618354.74493231403</v>
      </c>
      <c r="AA760" s="291">
        <f>IF(AA585="kw",SUMPRODUCT($N$587:$N$742,$P$587:$P$742,AA587:AA742),SUMPRODUCT($E$587:$E$742,AA587:AA742))</f>
        <v>809.03160000000003</v>
      </c>
      <c r="AB760" s="291">
        <f t="shared" ref="AB760:AL760" si="36">IF(AB585="kw",SUMPRODUCT($N$587:$N$742,$P$587:$P$742,AB587:AB742),SUMPRODUCT($E$587:$E$742,AB587:AB742))</f>
        <v>0</v>
      </c>
      <c r="AC760" s="291">
        <f t="shared" si="36"/>
        <v>0</v>
      </c>
      <c r="AD760" s="291">
        <f t="shared" si="36"/>
        <v>0</v>
      </c>
      <c r="AE760" s="291">
        <f t="shared" si="36"/>
        <v>0</v>
      </c>
      <c r="AF760" s="291">
        <f t="shared" si="36"/>
        <v>0</v>
      </c>
      <c r="AG760" s="291">
        <f t="shared" si="36"/>
        <v>0</v>
      </c>
      <c r="AH760" s="291">
        <f t="shared" si="36"/>
        <v>0</v>
      </c>
      <c r="AI760" s="291">
        <f t="shared" si="36"/>
        <v>0</v>
      </c>
      <c r="AJ760" s="291">
        <f t="shared" si="36"/>
        <v>0</v>
      </c>
      <c r="AK760" s="291">
        <f t="shared" si="36"/>
        <v>0</v>
      </c>
      <c r="AL760" s="291">
        <f t="shared" si="36"/>
        <v>0</v>
      </c>
      <c r="AM760" s="337"/>
    </row>
    <row r="761" spans="1:40" ht="1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37">IF(AA585="kw",SUMPRODUCT($N$587:$N$742,$Q$587:$Q$742,AA587:AA742),SUMPRODUCT($F$587:$F$742,AA587:AA742))</f>
        <v>0</v>
      </c>
      <c r="AB761" s="326">
        <f t="shared" si="37"/>
        <v>0</v>
      </c>
      <c r="AC761" s="326">
        <f t="shared" si="37"/>
        <v>0</v>
      </c>
      <c r="AD761" s="326">
        <f t="shared" si="37"/>
        <v>0</v>
      </c>
      <c r="AE761" s="326">
        <f t="shared" si="37"/>
        <v>0</v>
      </c>
      <c r="AF761" s="326">
        <f t="shared" si="37"/>
        <v>0</v>
      </c>
      <c r="AG761" s="326">
        <f t="shared" si="37"/>
        <v>0</v>
      </c>
      <c r="AH761" s="326">
        <f t="shared" si="37"/>
        <v>0</v>
      </c>
      <c r="AI761" s="326">
        <f t="shared" si="37"/>
        <v>0</v>
      </c>
      <c r="AJ761" s="326">
        <f t="shared" si="37"/>
        <v>0</v>
      </c>
      <c r="AK761" s="326">
        <f t="shared" si="37"/>
        <v>0</v>
      </c>
      <c r="AL761" s="326">
        <f t="shared" si="37"/>
        <v>0</v>
      </c>
      <c r="AM761" s="386"/>
    </row>
    <row r="762" spans="1:40" ht="20.25" customHeight="1">
      <c r="B762" s="368" t="s">
        <v>583</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4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1036" t="s">
        <v>211</v>
      </c>
      <c r="C766" s="1038" t="s">
        <v>33</v>
      </c>
      <c r="D766" s="284" t="s">
        <v>421</v>
      </c>
      <c r="E766" s="1040" t="s">
        <v>209</v>
      </c>
      <c r="F766" s="1041"/>
      <c r="G766" s="1041"/>
      <c r="H766" s="1041"/>
      <c r="I766" s="1041"/>
      <c r="J766" s="1041"/>
      <c r="K766" s="1041"/>
      <c r="L766" s="1041"/>
      <c r="M766" s="1042"/>
      <c r="N766" s="1043" t="s">
        <v>213</v>
      </c>
      <c r="O766" s="284" t="s">
        <v>422</v>
      </c>
      <c r="P766" s="1040" t="s">
        <v>212</v>
      </c>
      <c r="Q766" s="1041"/>
      <c r="R766" s="1041"/>
      <c r="S766" s="1041"/>
      <c r="T766" s="1041"/>
      <c r="U766" s="1041"/>
      <c r="V766" s="1041"/>
      <c r="W766" s="1041"/>
      <c r="X766" s="1042"/>
      <c r="Y766" s="1033" t="s">
        <v>243</v>
      </c>
      <c r="Z766" s="1034"/>
      <c r="AA766" s="1034"/>
      <c r="AB766" s="1034"/>
      <c r="AC766" s="1034"/>
      <c r="AD766" s="1034"/>
      <c r="AE766" s="1034"/>
      <c r="AF766" s="1034"/>
      <c r="AG766" s="1034"/>
      <c r="AH766" s="1034"/>
      <c r="AI766" s="1034"/>
      <c r="AJ766" s="1034"/>
      <c r="AK766" s="1034"/>
      <c r="AL766" s="1034"/>
      <c r="AM766" s="1035"/>
    </row>
    <row r="767" spans="1:40" ht="65.25" customHeight="1">
      <c r="B767" s="1037"/>
      <c r="C767" s="1039"/>
      <c r="D767" s="285">
        <v>2019</v>
      </c>
      <c r="E767" s="285">
        <v>2020</v>
      </c>
      <c r="F767" s="285">
        <v>2021</v>
      </c>
      <c r="G767" s="285">
        <v>2022</v>
      </c>
      <c r="H767" s="285">
        <v>2023</v>
      </c>
      <c r="I767" s="285">
        <v>2024</v>
      </c>
      <c r="J767" s="285">
        <v>2025</v>
      </c>
      <c r="K767" s="285">
        <v>2026</v>
      </c>
      <c r="L767" s="285">
        <v>2027</v>
      </c>
      <c r="M767" s="285">
        <v>2028</v>
      </c>
      <c r="N767" s="1044"/>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50 - 4,999 kW</v>
      </c>
      <c r="AB767" s="285" t="str">
        <f>'1.  LRAMVA Summary'!G52</f>
        <v>Sentinel Lighting</v>
      </c>
      <c r="AC767" s="285" t="str">
        <f>'1.  LRAMVA Summary'!H52</f>
        <v>Street Lighting</v>
      </c>
      <c r="AD767" s="285" t="str">
        <f>'1.  LRAMVA Summary'!I52</f>
        <v>Unmetered Scattered Load</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kWh</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45"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38">Z770</f>
        <v>0</v>
      </c>
      <c r="AA771" s="411">
        <f t="shared" ref="AA771" si="39">AA770</f>
        <v>0</v>
      </c>
      <c r="AB771" s="411">
        <f t="shared" ref="AB771" si="40">AB770</f>
        <v>0</v>
      </c>
      <c r="AC771" s="411">
        <f t="shared" ref="AC771" si="41">AC770</f>
        <v>0</v>
      </c>
      <c r="AD771" s="411">
        <f t="shared" ref="AD771" si="42">AD770</f>
        <v>0</v>
      </c>
      <c r="AE771" s="411">
        <f t="shared" ref="AE771" si="43">AE770</f>
        <v>0</v>
      </c>
      <c r="AF771" s="411">
        <f t="shared" ref="AF771" si="44">AF770</f>
        <v>0</v>
      </c>
      <c r="AG771" s="411">
        <f t="shared" ref="AG771" si="45">AG770</f>
        <v>0</v>
      </c>
      <c r="AH771" s="411">
        <f t="shared" ref="AH771" si="46">AH770</f>
        <v>0</v>
      </c>
      <c r="AI771" s="411">
        <f t="shared" ref="AI771" si="47">AI770</f>
        <v>0</v>
      </c>
      <c r="AJ771" s="411">
        <f t="shared" ref="AJ771" si="48">AJ770</f>
        <v>0</v>
      </c>
      <c r="AK771" s="411">
        <f t="shared" ref="AK771" si="49">AK770</f>
        <v>0</v>
      </c>
      <c r="AL771" s="411">
        <f t="shared" ref="AL771" si="50">AL770</f>
        <v>0</v>
      </c>
      <c r="AM771" s="297"/>
    </row>
    <row r="772" spans="1:39" ht="15.4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51">Z773</f>
        <v>0</v>
      </c>
      <c r="AA774" s="411">
        <f t="shared" ref="AA774" si="52">AA773</f>
        <v>0</v>
      </c>
      <c r="AB774" s="411">
        <f t="shared" ref="AB774" si="53">AB773</f>
        <v>0</v>
      </c>
      <c r="AC774" s="411">
        <f t="shared" ref="AC774" si="54">AC773</f>
        <v>0</v>
      </c>
      <c r="AD774" s="411">
        <f t="shared" ref="AD774" si="55">AD773</f>
        <v>0</v>
      </c>
      <c r="AE774" s="411">
        <f t="shared" ref="AE774" si="56">AE773</f>
        <v>0</v>
      </c>
      <c r="AF774" s="411">
        <f t="shared" ref="AF774" si="57">AF773</f>
        <v>0</v>
      </c>
      <c r="AG774" s="411">
        <f t="shared" ref="AG774" si="58">AG773</f>
        <v>0</v>
      </c>
      <c r="AH774" s="411">
        <f t="shared" ref="AH774" si="59">AH773</f>
        <v>0</v>
      </c>
      <c r="AI774" s="411">
        <f t="shared" ref="AI774" si="60">AI773</f>
        <v>0</v>
      </c>
      <c r="AJ774" s="411">
        <f t="shared" ref="AJ774" si="61">AJ773</f>
        <v>0</v>
      </c>
      <c r="AK774" s="411">
        <f t="shared" ref="AK774" si="62">AK773</f>
        <v>0</v>
      </c>
      <c r="AL774" s="411">
        <f t="shared" ref="AL774" si="63">AL773</f>
        <v>0</v>
      </c>
      <c r="AM774" s="297"/>
    </row>
    <row r="775" spans="1:39" ht="15.4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64">Z776</f>
        <v>0</v>
      </c>
      <c r="AA777" s="411">
        <f t="shared" ref="AA777" si="65">AA776</f>
        <v>0</v>
      </c>
      <c r="AB777" s="411">
        <f t="shared" ref="AB777" si="66">AB776</f>
        <v>0</v>
      </c>
      <c r="AC777" s="411">
        <f t="shared" ref="AC777" si="67">AC776</f>
        <v>0</v>
      </c>
      <c r="AD777" s="411">
        <f t="shared" ref="AD777" si="68">AD776</f>
        <v>0</v>
      </c>
      <c r="AE777" s="411">
        <f t="shared" ref="AE777" si="69">AE776</f>
        <v>0</v>
      </c>
      <c r="AF777" s="411">
        <f t="shared" ref="AF777" si="70">AF776</f>
        <v>0</v>
      </c>
      <c r="AG777" s="411">
        <f t="shared" ref="AG777" si="71">AG776</f>
        <v>0</v>
      </c>
      <c r="AH777" s="411">
        <f t="shared" ref="AH777" si="72">AH776</f>
        <v>0</v>
      </c>
      <c r="AI777" s="411">
        <f t="shared" ref="AI777" si="73">AI776</f>
        <v>0</v>
      </c>
      <c r="AJ777" s="411">
        <f t="shared" ref="AJ777" si="74">AJ776</f>
        <v>0</v>
      </c>
      <c r="AK777" s="411">
        <f t="shared" ref="AK777" si="75">AK776</f>
        <v>0</v>
      </c>
      <c r="AL777" s="411">
        <f t="shared" ref="AL777" si="76">AL776</f>
        <v>0</v>
      </c>
      <c r="AM777" s="297"/>
    </row>
    <row r="778" spans="1:39" ht="15"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outlineLevel="1">
      <c r="A779" s="532">
        <v>4</v>
      </c>
      <c r="B779" s="520" t="s">
        <v>673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77">Z779</f>
        <v>0</v>
      </c>
      <c r="AA780" s="411">
        <f t="shared" ref="AA780" si="78">AA779</f>
        <v>0</v>
      </c>
      <c r="AB780" s="411">
        <f t="shared" ref="AB780" si="79">AB779</f>
        <v>0</v>
      </c>
      <c r="AC780" s="411">
        <f t="shared" ref="AC780" si="80">AC779</f>
        <v>0</v>
      </c>
      <c r="AD780" s="411">
        <f t="shared" ref="AD780" si="81">AD779</f>
        <v>0</v>
      </c>
      <c r="AE780" s="411">
        <f t="shared" ref="AE780" si="82">AE779</f>
        <v>0</v>
      </c>
      <c r="AF780" s="411">
        <f t="shared" ref="AF780" si="83">AF779</f>
        <v>0</v>
      </c>
      <c r="AG780" s="411">
        <f t="shared" ref="AG780" si="84">AG779</f>
        <v>0</v>
      </c>
      <c r="AH780" s="411">
        <f t="shared" ref="AH780" si="85">AH779</f>
        <v>0</v>
      </c>
      <c r="AI780" s="411">
        <f t="shared" ref="AI780" si="86">AI779</f>
        <v>0</v>
      </c>
      <c r="AJ780" s="411">
        <f t="shared" ref="AJ780" si="87">AJ779</f>
        <v>0</v>
      </c>
      <c r="AK780" s="411">
        <f t="shared" ref="AK780" si="88">AK779</f>
        <v>0</v>
      </c>
      <c r="AL780" s="411">
        <f t="shared" ref="AL780" si="89">AL779</f>
        <v>0</v>
      </c>
      <c r="AM780" s="297"/>
    </row>
    <row r="781" spans="1:39" ht="15"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90">Z782</f>
        <v>0</v>
      </c>
      <c r="AA783" s="411">
        <f t="shared" ref="AA783" si="91">AA782</f>
        <v>0</v>
      </c>
      <c r="AB783" s="411">
        <f t="shared" ref="AB783" si="92">AB782</f>
        <v>0</v>
      </c>
      <c r="AC783" s="411">
        <f t="shared" ref="AC783" si="93">AC782</f>
        <v>0</v>
      </c>
      <c r="AD783" s="411">
        <f t="shared" ref="AD783" si="94">AD782</f>
        <v>0</v>
      </c>
      <c r="AE783" s="411">
        <f t="shared" ref="AE783" si="95">AE782</f>
        <v>0</v>
      </c>
      <c r="AF783" s="411">
        <f t="shared" ref="AF783" si="96">AF782</f>
        <v>0</v>
      </c>
      <c r="AG783" s="411">
        <f t="shared" ref="AG783" si="97">AG782</f>
        <v>0</v>
      </c>
      <c r="AH783" s="411">
        <f t="shared" ref="AH783" si="98">AH782</f>
        <v>0</v>
      </c>
      <c r="AI783" s="411">
        <f t="shared" ref="AI783" si="99">AI782</f>
        <v>0</v>
      </c>
      <c r="AJ783" s="411">
        <f t="shared" ref="AJ783" si="100">AJ782</f>
        <v>0</v>
      </c>
      <c r="AK783" s="411">
        <f t="shared" ref="AK783" si="101">AK782</f>
        <v>0</v>
      </c>
      <c r="AL783" s="411">
        <f t="shared" ref="AL783" si="102">AL782</f>
        <v>0</v>
      </c>
      <c r="AM783" s="297"/>
    </row>
    <row r="784" spans="1:39" ht="15"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45"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103">Z786</f>
        <v>0</v>
      </c>
      <c r="AA787" s="411">
        <f t="shared" ref="AA787" si="104">AA786</f>
        <v>0</v>
      </c>
      <c r="AB787" s="411">
        <f t="shared" ref="AB787" si="105">AB786</f>
        <v>0</v>
      </c>
      <c r="AC787" s="411">
        <f t="shared" ref="AC787" si="106">AC786</f>
        <v>0</v>
      </c>
      <c r="AD787" s="411">
        <f t="shared" ref="AD787" si="107">AD786</f>
        <v>0</v>
      </c>
      <c r="AE787" s="411">
        <f t="shared" ref="AE787" si="108">AE786</f>
        <v>0</v>
      </c>
      <c r="AF787" s="411">
        <f t="shared" ref="AF787" si="109">AF786</f>
        <v>0</v>
      </c>
      <c r="AG787" s="411">
        <f t="shared" ref="AG787" si="110">AG786</f>
        <v>0</v>
      </c>
      <c r="AH787" s="411">
        <f t="shared" ref="AH787" si="111">AH786</f>
        <v>0</v>
      </c>
      <c r="AI787" s="411">
        <f t="shared" ref="AI787" si="112">AI786</f>
        <v>0</v>
      </c>
      <c r="AJ787" s="411">
        <f t="shared" ref="AJ787" si="113">AJ786</f>
        <v>0</v>
      </c>
      <c r="AK787" s="411">
        <f t="shared" ref="AK787" si="114">AK786</f>
        <v>0</v>
      </c>
      <c r="AL787" s="411">
        <f t="shared" ref="AL787" si="115">AL786</f>
        <v>0</v>
      </c>
      <c r="AM787" s="311"/>
    </row>
    <row r="788" spans="1:39" ht="15"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116">Z789</f>
        <v>0</v>
      </c>
      <c r="AA790" s="411">
        <f t="shared" ref="AA790" si="117">AA789</f>
        <v>0</v>
      </c>
      <c r="AB790" s="411">
        <f t="shared" ref="AB790" si="118">AB789</f>
        <v>0</v>
      </c>
      <c r="AC790" s="411">
        <f t="shared" ref="AC790" si="119">AC789</f>
        <v>0</v>
      </c>
      <c r="AD790" s="411">
        <f t="shared" ref="AD790" si="120">AD789</f>
        <v>0</v>
      </c>
      <c r="AE790" s="411">
        <f t="shared" ref="AE790" si="121">AE789</f>
        <v>0</v>
      </c>
      <c r="AF790" s="411">
        <f t="shared" ref="AF790" si="122">AF789</f>
        <v>0</v>
      </c>
      <c r="AG790" s="411">
        <f t="shared" ref="AG790" si="123">AG789</f>
        <v>0</v>
      </c>
      <c r="AH790" s="411">
        <f t="shared" ref="AH790" si="124">AH789</f>
        <v>0</v>
      </c>
      <c r="AI790" s="411">
        <f t="shared" ref="AI790" si="125">AI789</f>
        <v>0</v>
      </c>
      <c r="AJ790" s="411">
        <f t="shared" ref="AJ790" si="126">AJ789</f>
        <v>0</v>
      </c>
      <c r="AK790" s="411">
        <f t="shared" ref="AK790" si="127">AK789</f>
        <v>0</v>
      </c>
      <c r="AL790" s="411">
        <f t="shared" ref="AL790" si="128">AL789</f>
        <v>0</v>
      </c>
      <c r="AM790" s="311"/>
    </row>
    <row r="791" spans="1:39" ht="15"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129">Z792</f>
        <v>0</v>
      </c>
      <c r="AA793" s="411">
        <f t="shared" ref="AA793" si="130">AA792</f>
        <v>0</v>
      </c>
      <c r="AB793" s="411">
        <f t="shared" ref="AB793" si="131">AB792</f>
        <v>0</v>
      </c>
      <c r="AC793" s="411">
        <f t="shared" ref="AC793" si="132">AC792</f>
        <v>0</v>
      </c>
      <c r="AD793" s="411">
        <f t="shared" ref="AD793" si="133">AD792</f>
        <v>0</v>
      </c>
      <c r="AE793" s="411">
        <f t="shared" ref="AE793" si="134">AE792</f>
        <v>0</v>
      </c>
      <c r="AF793" s="411">
        <f t="shared" ref="AF793" si="135">AF792</f>
        <v>0</v>
      </c>
      <c r="AG793" s="411">
        <f t="shared" ref="AG793" si="136">AG792</f>
        <v>0</v>
      </c>
      <c r="AH793" s="411">
        <f t="shared" ref="AH793" si="137">AH792</f>
        <v>0</v>
      </c>
      <c r="AI793" s="411">
        <f t="shared" ref="AI793" si="138">AI792</f>
        <v>0</v>
      </c>
      <c r="AJ793" s="411">
        <f t="shared" ref="AJ793" si="139">AJ792</f>
        <v>0</v>
      </c>
      <c r="AK793" s="411">
        <f t="shared" ref="AK793" si="140">AK792</f>
        <v>0</v>
      </c>
      <c r="AL793" s="411">
        <f t="shared" ref="AL793" si="141">AL792</f>
        <v>0</v>
      </c>
      <c r="AM793" s="311"/>
    </row>
    <row r="794" spans="1:39" ht="15"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142">Z795</f>
        <v>0</v>
      </c>
      <c r="AA796" s="411">
        <f t="shared" ref="AA796" si="143">AA795</f>
        <v>0</v>
      </c>
      <c r="AB796" s="411">
        <f t="shared" ref="AB796" si="144">AB795</f>
        <v>0</v>
      </c>
      <c r="AC796" s="411">
        <f t="shared" ref="AC796" si="145">AC795</f>
        <v>0</v>
      </c>
      <c r="AD796" s="411">
        <f t="shared" ref="AD796" si="146">AD795</f>
        <v>0</v>
      </c>
      <c r="AE796" s="411">
        <f t="shared" ref="AE796" si="147">AE795</f>
        <v>0</v>
      </c>
      <c r="AF796" s="411">
        <f t="shared" ref="AF796" si="148">AF795</f>
        <v>0</v>
      </c>
      <c r="AG796" s="411">
        <f t="shared" ref="AG796" si="149">AG795</f>
        <v>0</v>
      </c>
      <c r="AH796" s="411">
        <f t="shared" ref="AH796" si="150">AH795</f>
        <v>0</v>
      </c>
      <c r="AI796" s="411">
        <f t="shared" ref="AI796" si="151">AI795</f>
        <v>0</v>
      </c>
      <c r="AJ796" s="411">
        <f t="shared" ref="AJ796" si="152">AJ795</f>
        <v>0</v>
      </c>
      <c r="AK796" s="411">
        <f t="shared" ref="AK796" si="153">AK795</f>
        <v>0</v>
      </c>
      <c r="AL796" s="411">
        <f t="shared" ref="AL796" si="154">AL795</f>
        <v>0</v>
      </c>
      <c r="AM796" s="311"/>
    </row>
    <row r="797" spans="1:39" ht="1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155">Z798</f>
        <v>0</v>
      </c>
      <c r="AA799" s="411">
        <f t="shared" ref="AA799" si="156">AA798</f>
        <v>0</v>
      </c>
      <c r="AB799" s="411">
        <f t="shared" ref="AB799" si="157">AB798</f>
        <v>0</v>
      </c>
      <c r="AC799" s="411">
        <f t="shared" ref="AC799" si="158">AC798</f>
        <v>0</v>
      </c>
      <c r="AD799" s="411">
        <f t="shared" ref="AD799" si="159">AD798</f>
        <v>0</v>
      </c>
      <c r="AE799" s="411">
        <f t="shared" ref="AE799" si="160">AE798</f>
        <v>0</v>
      </c>
      <c r="AF799" s="411">
        <f t="shared" ref="AF799" si="161">AF798</f>
        <v>0</v>
      </c>
      <c r="AG799" s="411">
        <f t="shared" ref="AG799" si="162">AG798</f>
        <v>0</v>
      </c>
      <c r="AH799" s="411">
        <f t="shared" ref="AH799" si="163">AH798</f>
        <v>0</v>
      </c>
      <c r="AI799" s="411">
        <f t="shared" ref="AI799" si="164">AI798</f>
        <v>0</v>
      </c>
      <c r="AJ799" s="411">
        <f t="shared" ref="AJ799" si="165">AJ798</f>
        <v>0</v>
      </c>
      <c r="AK799" s="411">
        <f t="shared" ref="AK799" si="166">AK798</f>
        <v>0</v>
      </c>
      <c r="AL799" s="411">
        <f t="shared" ref="AL799" si="167">AL798</f>
        <v>0</v>
      </c>
      <c r="AM799" s="311"/>
    </row>
    <row r="800" spans="1:39" ht="1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4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168">Z802</f>
        <v>0</v>
      </c>
      <c r="AA803" s="411">
        <f t="shared" ref="AA803" si="169">AA802</f>
        <v>0</v>
      </c>
      <c r="AB803" s="411">
        <f t="shared" ref="AB803" si="170">AB802</f>
        <v>0</v>
      </c>
      <c r="AC803" s="411">
        <f t="shared" ref="AC803" si="171">AC802</f>
        <v>0</v>
      </c>
      <c r="AD803" s="411">
        <f t="shared" ref="AD803" si="172">AD802</f>
        <v>0</v>
      </c>
      <c r="AE803" s="411">
        <f t="shared" ref="AE803" si="173">AE802</f>
        <v>0</v>
      </c>
      <c r="AF803" s="411">
        <f t="shared" ref="AF803" si="174">AF802</f>
        <v>0</v>
      </c>
      <c r="AG803" s="411">
        <f t="shared" ref="AG803" si="175">AG802</f>
        <v>0</v>
      </c>
      <c r="AH803" s="411">
        <f t="shared" ref="AH803" si="176">AH802</f>
        <v>0</v>
      </c>
      <c r="AI803" s="411">
        <f t="shared" ref="AI803" si="177">AI802</f>
        <v>0</v>
      </c>
      <c r="AJ803" s="411">
        <f t="shared" ref="AJ803" si="178">AJ802</f>
        <v>0</v>
      </c>
      <c r="AK803" s="411">
        <f t="shared" ref="AK803" si="179">AK802</f>
        <v>0</v>
      </c>
      <c r="AL803" s="411">
        <f t="shared" ref="AL803" si="180">AL802</f>
        <v>0</v>
      </c>
      <c r="AM803" s="297"/>
    </row>
    <row r="804" spans="1:39" ht="15"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181">Z805</f>
        <v>0</v>
      </c>
      <c r="AA806" s="411">
        <f t="shared" ref="AA806" si="182">AA805</f>
        <v>0</v>
      </c>
      <c r="AB806" s="411">
        <f t="shared" ref="AB806" si="183">AB805</f>
        <v>0</v>
      </c>
      <c r="AC806" s="411">
        <f t="shared" ref="AC806" si="184">AC805</f>
        <v>0</v>
      </c>
      <c r="AD806" s="411">
        <f t="shared" ref="AD806" si="185">AD805</f>
        <v>0</v>
      </c>
      <c r="AE806" s="411">
        <f t="shared" ref="AE806" si="186">AE805</f>
        <v>0</v>
      </c>
      <c r="AF806" s="411">
        <f t="shared" ref="AF806" si="187">AF805</f>
        <v>0</v>
      </c>
      <c r="AG806" s="411">
        <f t="shared" ref="AG806" si="188">AG805</f>
        <v>0</v>
      </c>
      <c r="AH806" s="411">
        <f t="shared" ref="AH806" si="189">AH805</f>
        <v>0</v>
      </c>
      <c r="AI806" s="411">
        <f t="shared" ref="AI806" si="190">AI805</f>
        <v>0</v>
      </c>
      <c r="AJ806" s="411">
        <f t="shared" ref="AJ806" si="191">AJ805</f>
        <v>0</v>
      </c>
      <c r="AK806" s="411">
        <f t="shared" ref="AK806" si="192">AK805</f>
        <v>0</v>
      </c>
      <c r="AL806" s="411">
        <f t="shared" ref="AL806" si="193">AL805</f>
        <v>0</v>
      </c>
      <c r="AM806" s="297"/>
    </row>
    <row r="807" spans="1:39" ht="1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194">Z808</f>
        <v>0</v>
      </c>
      <c r="AA809" s="411">
        <f t="shared" ref="AA809" si="195">AA808</f>
        <v>0</v>
      </c>
      <c r="AB809" s="411">
        <f t="shared" ref="AB809" si="196">AB808</f>
        <v>0</v>
      </c>
      <c r="AC809" s="411">
        <f t="shared" ref="AC809" si="197">AC808</f>
        <v>0</v>
      </c>
      <c r="AD809" s="411">
        <f t="shared" ref="AD809" si="198">AD808</f>
        <v>0</v>
      </c>
      <c r="AE809" s="411">
        <f t="shared" ref="AE809" si="199">AE808</f>
        <v>0</v>
      </c>
      <c r="AF809" s="411">
        <f t="shared" ref="AF809" si="200">AF808</f>
        <v>0</v>
      </c>
      <c r="AG809" s="411">
        <f t="shared" ref="AG809" si="201">AG808</f>
        <v>0</v>
      </c>
      <c r="AH809" s="411">
        <f t="shared" ref="AH809" si="202">AH808</f>
        <v>0</v>
      </c>
      <c r="AI809" s="411">
        <f t="shared" ref="AI809" si="203">AI808</f>
        <v>0</v>
      </c>
      <c r="AJ809" s="411">
        <f t="shared" ref="AJ809" si="204">AJ808</f>
        <v>0</v>
      </c>
      <c r="AK809" s="411">
        <f t="shared" ref="AK809" si="205">AK808</f>
        <v>0</v>
      </c>
      <c r="AL809" s="411">
        <f t="shared" ref="AL809" si="206">AL808</f>
        <v>0</v>
      </c>
      <c r="AM809" s="306"/>
    </row>
    <row r="810" spans="1:39" ht="1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4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07">Z812</f>
        <v>0</v>
      </c>
      <c r="AA813" s="411">
        <f t="shared" ref="AA813" si="208">AA812</f>
        <v>0</v>
      </c>
      <c r="AB813" s="411">
        <f t="shared" ref="AB813" si="209">AB812</f>
        <v>0</v>
      </c>
      <c r="AC813" s="411">
        <f t="shared" ref="AC813" si="210">AC812</f>
        <v>0</v>
      </c>
      <c r="AD813" s="411">
        <f t="shared" ref="AD813" si="211">AD812</f>
        <v>0</v>
      </c>
      <c r="AE813" s="411">
        <f t="shared" ref="AE813" si="212">AE812</f>
        <v>0</v>
      </c>
      <c r="AF813" s="411">
        <f t="shared" ref="AF813" si="213">AF812</f>
        <v>0</v>
      </c>
      <c r="AG813" s="411">
        <f t="shared" ref="AG813" si="214">AG812</f>
        <v>0</v>
      </c>
      <c r="AH813" s="411">
        <f t="shared" ref="AH813" si="215">AH812</f>
        <v>0</v>
      </c>
      <c r="AI813" s="411">
        <f t="shared" ref="AI813" si="216">AI812</f>
        <v>0</v>
      </c>
      <c r="AJ813" s="411">
        <f t="shared" ref="AJ813" si="217">AJ812</f>
        <v>0</v>
      </c>
      <c r="AK813" s="411">
        <f t="shared" ref="AK813" si="218">AK812</f>
        <v>0</v>
      </c>
      <c r="AL813" s="411">
        <f t="shared" ref="AL813" si="219">AL812</f>
        <v>0</v>
      </c>
      <c r="AM813" s="297"/>
    </row>
    <row r="814" spans="1:39" ht="15"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45"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20">Z816</f>
        <v>0</v>
      </c>
      <c r="AA817" s="411">
        <f t="shared" si="220"/>
        <v>0</v>
      </c>
      <c r="AB817" s="411">
        <f t="shared" si="220"/>
        <v>0</v>
      </c>
      <c r="AC817" s="411">
        <f t="shared" si="220"/>
        <v>0</v>
      </c>
      <c r="AD817" s="411">
        <f t="shared" si="220"/>
        <v>0</v>
      </c>
      <c r="AE817" s="411">
        <f t="shared" si="220"/>
        <v>0</v>
      </c>
      <c r="AF817" s="411">
        <f t="shared" si="220"/>
        <v>0</v>
      </c>
      <c r="AG817" s="411">
        <f t="shared" si="220"/>
        <v>0</v>
      </c>
      <c r="AH817" s="411">
        <f t="shared" si="220"/>
        <v>0</v>
      </c>
      <c r="AI817" s="411">
        <f t="shared" si="220"/>
        <v>0</v>
      </c>
      <c r="AJ817" s="411">
        <f t="shared" si="220"/>
        <v>0</v>
      </c>
      <c r="AK817" s="411">
        <f t="shared" si="220"/>
        <v>0</v>
      </c>
      <c r="AL817" s="411">
        <f t="shared" si="220"/>
        <v>0</v>
      </c>
      <c r="AM817" s="297"/>
    </row>
    <row r="818" spans="1:39" ht="15"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21">Z819</f>
        <v>0</v>
      </c>
      <c r="AA820" s="411">
        <f t="shared" si="221"/>
        <v>0</v>
      </c>
      <c r="AB820" s="411">
        <f t="shared" si="221"/>
        <v>0</v>
      </c>
      <c r="AC820" s="411">
        <f t="shared" si="221"/>
        <v>0</v>
      </c>
      <c r="AD820" s="411">
        <f t="shared" si="221"/>
        <v>0</v>
      </c>
      <c r="AE820" s="411">
        <f t="shared" si="221"/>
        <v>0</v>
      </c>
      <c r="AF820" s="411">
        <f t="shared" si="221"/>
        <v>0</v>
      </c>
      <c r="AG820" s="411">
        <f t="shared" si="221"/>
        <v>0</v>
      </c>
      <c r="AH820" s="411">
        <f t="shared" si="221"/>
        <v>0</v>
      </c>
      <c r="AI820" s="411">
        <f t="shared" si="221"/>
        <v>0</v>
      </c>
      <c r="AJ820" s="411">
        <f t="shared" si="221"/>
        <v>0</v>
      </c>
      <c r="AK820" s="411">
        <f t="shared" si="221"/>
        <v>0</v>
      </c>
      <c r="AL820" s="411">
        <f t="shared" si="221"/>
        <v>0</v>
      </c>
      <c r="AM820" s="297"/>
    </row>
    <row r="821" spans="1:39" s="283" customFormat="1" ht="15"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45"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22">Z823</f>
        <v>0</v>
      </c>
      <c r="AA824" s="411">
        <f t="shared" si="222"/>
        <v>0</v>
      </c>
      <c r="AB824" s="411">
        <f t="shared" si="222"/>
        <v>0</v>
      </c>
      <c r="AC824" s="411">
        <f t="shared" si="222"/>
        <v>0</v>
      </c>
      <c r="AD824" s="411">
        <f t="shared" si="222"/>
        <v>0</v>
      </c>
      <c r="AE824" s="411">
        <f t="shared" si="222"/>
        <v>0</v>
      </c>
      <c r="AF824" s="411">
        <f t="shared" si="222"/>
        <v>0</v>
      </c>
      <c r="AG824" s="411">
        <f t="shared" si="222"/>
        <v>0</v>
      </c>
      <c r="AH824" s="411">
        <f t="shared" si="222"/>
        <v>0</v>
      </c>
      <c r="AI824" s="411">
        <f t="shared" si="222"/>
        <v>0</v>
      </c>
      <c r="AJ824" s="411">
        <f t="shared" si="222"/>
        <v>0</v>
      </c>
      <c r="AK824" s="411">
        <f t="shared" si="222"/>
        <v>0</v>
      </c>
      <c r="AL824" s="411">
        <f t="shared" si="222"/>
        <v>0</v>
      </c>
      <c r="AM824" s="306"/>
    </row>
    <row r="825" spans="1:39" ht="15"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23">Z826</f>
        <v>0</v>
      </c>
      <c r="AA827" s="411">
        <f t="shared" si="223"/>
        <v>0</v>
      </c>
      <c r="AB827" s="411">
        <f t="shared" si="223"/>
        <v>0</v>
      </c>
      <c r="AC827" s="411">
        <f t="shared" si="223"/>
        <v>0</v>
      </c>
      <c r="AD827" s="411">
        <f t="shared" si="223"/>
        <v>0</v>
      </c>
      <c r="AE827" s="411">
        <f t="shared" si="223"/>
        <v>0</v>
      </c>
      <c r="AF827" s="411">
        <f t="shared" si="223"/>
        <v>0</v>
      </c>
      <c r="AG827" s="411">
        <f t="shared" si="223"/>
        <v>0</v>
      </c>
      <c r="AH827" s="411">
        <f t="shared" si="223"/>
        <v>0</v>
      </c>
      <c r="AI827" s="411">
        <f t="shared" si="223"/>
        <v>0</v>
      </c>
      <c r="AJ827" s="411">
        <f t="shared" si="223"/>
        <v>0</v>
      </c>
      <c r="AK827" s="411">
        <f t="shared" si="223"/>
        <v>0</v>
      </c>
      <c r="AL827" s="411">
        <f t="shared" si="223"/>
        <v>0</v>
      </c>
      <c r="AM827" s="306"/>
    </row>
    <row r="828" spans="1:39" ht="15"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24">Z829</f>
        <v>0</v>
      </c>
      <c r="AA830" s="411">
        <f t="shared" si="224"/>
        <v>0</v>
      </c>
      <c r="AB830" s="411">
        <f t="shared" si="224"/>
        <v>0</v>
      </c>
      <c r="AC830" s="411">
        <f t="shared" si="224"/>
        <v>0</v>
      </c>
      <c r="AD830" s="411">
        <f t="shared" si="224"/>
        <v>0</v>
      </c>
      <c r="AE830" s="411">
        <f t="shared" si="224"/>
        <v>0</v>
      </c>
      <c r="AF830" s="411">
        <f t="shared" si="224"/>
        <v>0</v>
      </c>
      <c r="AG830" s="411">
        <f t="shared" si="224"/>
        <v>0</v>
      </c>
      <c r="AH830" s="411">
        <f t="shared" si="224"/>
        <v>0</v>
      </c>
      <c r="AI830" s="411">
        <f t="shared" si="224"/>
        <v>0</v>
      </c>
      <c r="AJ830" s="411">
        <f t="shared" si="224"/>
        <v>0</v>
      </c>
      <c r="AK830" s="411">
        <f t="shared" si="224"/>
        <v>0</v>
      </c>
      <c r="AL830" s="411">
        <f t="shared" si="224"/>
        <v>0</v>
      </c>
      <c r="AM830" s="297"/>
    </row>
    <row r="831" spans="1:39" ht="1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25">Z832</f>
        <v>0</v>
      </c>
      <c r="AA833" s="411">
        <f t="shared" si="225"/>
        <v>0</v>
      </c>
      <c r="AB833" s="411">
        <f t="shared" si="225"/>
        <v>0</v>
      </c>
      <c r="AC833" s="411">
        <f t="shared" si="225"/>
        <v>0</v>
      </c>
      <c r="AD833" s="411">
        <f t="shared" si="225"/>
        <v>0</v>
      </c>
      <c r="AE833" s="411">
        <f t="shared" si="225"/>
        <v>0</v>
      </c>
      <c r="AF833" s="411">
        <f t="shared" si="225"/>
        <v>0</v>
      </c>
      <c r="AG833" s="411">
        <f t="shared" si="225"/>
        <v>0</v>
      </c>
      <c r="AH833" s="411">
        <f t="shared" si="225"/>
        <v>0</v>
      </c>
      <c r="AI833" s="411">
        <f t="shared" si="225"/>
        <v>0</v>
      </c>
      <c r="AJ833" s="411">
        <f t="shared" si="225"/>
        <v>0</v>
      </c>
      <c r="AK833" s="411">
        <f t="shared" si="225"/>
        <v>0</v>
      </c>
      <c r="AL833" s="411">
        <f t="shared" si="225"/>
        <v>0</v>
      </c>
      <c r="AM833" s="306"/>
    </row>
    <row r="834" spans="1:39" ht="15.4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45"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45"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26">Z837</f>
        <v>0</v>
      </c>
      <c r="AA838" s="411">
        <f t="shared" ref="AA838" si="227">AA837</f>
        <v>0</v>
      </c>
      <c r="AB838" s="411">
        <f t="shared" ref="AB838" si="228">AB837</f>
        <v>0</v>
      </c>
      <c r="AC838" s="411">
        <f t="shared" ref="AC838" si="229">AC837</f>
        <v>0</v>
      </c>
      <c r="AD838" s="411">
        <f t="shared" ref="AD838" si="230">AD837</f>
        <v>0</v>
      </c>
      <c r="AE838" s="411">
        <f t="shared" ref="AE838" si="231">AE837</f>
        <v>0</v>
      </c>
      <c r="AF838" s="411">
        <f t="shared" ref="AF838" si="232">AF837</f>
        <v>0</v>
      </c>
      <c r="AG838" s="411">
        <f t="shared" ref="AG838" si="233">AG837</f>
        <v>0</v>
      </c>
      <c r="AH838" s="411">
        <f t="shared" ref="AH838" si="234">AH837</f>
        <v>0</v>
      </c>
      <c r="AI838" s="411">
        <f t="shared" ref="AI838" si="235">AI837</f>
        <v>0</v>
      </c>
      <c r="AJ838" s="411">
        <f t="shared" ref="AJ838" si="236">AJ837</f>
        <v>0</v>
      </c>
      <c r="AK838" s="411">
        <f t="shared" ref="AK838" si="237">AK837</f>
        <v>0</v>
      </c>
      <c r="AL838" s="411">
        <f t="shared" ref="AL838" si="238">AL837</f>
        <v>0</v>
      </c>
      <c r="AM838" s="306"/>
    </row>
    <row r="839" spans="1:39" ht="15"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39">Z840</f>
        <v>0</v>
      </c>
      <c r="AA841" s="411">
        <f t="shared" ref="AA841" si="240">AA840</f>
        <v>0</v>
      </c>
      <c r="AB841" s="411">
        <f t="shared" ref="AB841" si="241">AB840</f>
        <v>0</v>
      </c>
      <c r="AC841" s="411">
        <f t="shared" ref="AC841" si="242">AC840</f>
        <v>0</v>
      </c>
      <c r="AD841" s="411">
        <f t="shared" ref="AD841" si="243">AD840</f>
        <v>0</v>
      </c>
      <c r="AE841" s="411">
        <f t="shared" ref="AE841" si="244">AE840</f>
        <v>0</v>
      </c>
      <c r="AF841" s="411">
        <f t="shared" ref="AF841" si="245">AF840</f>
        <v>0</v>
      </c>
      <c r="AG841" s="411">
        <f t="shared" ref="AG841" si="246">AG840</f>
        <v>0</v>
      </c>
      <c r="AH841" s="411">
        <f t="shared" ref="AH841" si="247">AH840</f>
        <v>0</v>
      </c>
      <c r="AI841" s="411">
        <f t="shared" ref="AI841" si="248">AI840</f>
        <v>0</v>
      </c>
      <c r="AJ841" s="411">
        <f t="shared" ref="AJ841" si="249">AJ840</f>
        <v>0</v>
      </c>
      <c r="AK841" s="411">
        <f t="shared" ref="AK841" si="250">AK840</f>
        <v>0</v>
      </c>
      <c r="AL841" s="411">
        <f t="shared" ref="AL841" si="251">AL840</f>
        <v>0</v>
      </c>
      <c r="AM841" s="306"/>
    </row>
    <row r="842" spans="1:39" ht="1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15"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2">Z843</f>
        <v>0</v>
      </c>
      <c r="AA844" s="411">
        <f t="shared" ref="AA844" si="253">AA843</f>
        <v>0</v>
      </c>
      <c r="AB844" s="411">
        <f t="shared" ref="AB844" si="254">AB843</f>
        <v>0</v>
      </c>
      <c r="AC844" s="411">
        <f t="shared" ref="AC844" si="255">AC843</f>
        <v>0</v>
      </c>
      <c r="AD844" s="411">
        <f t="shared" ref="AD844" si="256">AD843</f>
        <v>0</v>
      </c>
      <c r="AE844" s="411">
        <f t="shared" ref="AE844" si="257">AE843</f>
        <v>0</v>
      </c>
      <c r="AF844" s="411">
        <f t="shared" ref="AF844" si="258">AF843</f>
        <v>0</v>
      </c>
      <c r="AG844" s="411">
        <f t="shared" ref="AG844" si="259">AG843</f>
        <v>0</v>
      </c>
      <c r="AH844" s="411">
        <f t="shared" ref="AH844" si="260">AH843</f>
        <v>0</v>
      </c>
      <c r="AI844" s="411">
        <f t="shared" ref="AI844" si="261">AI843</f>
        <v>0</v>
      </c>
      <c r="AJ844" s="411">
        <f t="shared" ref="AJ844" si="262">AJ843</f>
        <v>0</v>
      </c>
      <c r="AK844" s="411">
        <f t="shared" ref="AK844" si="263">AK843</f>
        <v>0</v>
      </c>
      <c r="AL844" s="411">
        <f t="shared" ref="AL844" si="264">AL843</f>
        <v>0</v>
      </c>
      <c r="AM844" s="306"/>
    </row>
    <row r="845" spans="1:39" ht="15"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65">Z846</f>
        <v>0</v>
      </c>
      <c r="AA847" s="411">
        <f t="shared" ref="AA847" si="266">AA846</f>
        <v>0</v>
      </c>
      <c r="AB847" s="411">
        <f t="shared" ref="AB847" si="267">AB846</f>
        <v>0</v>
      </c>
      <c r="AC847" s="411">
        <f t="shared" ref="AC847" si="268">AC846</f>
        <v>0</v>
      </c>
      <c r="AD847" s="411">
        <f t="shared" ref="AD847" si="269">AD846</f>
        <v>0</v>
      </c>
      <c r="AE847" s="411">
        <f t="shared" ref="AE847" si="270">AE846</f>
        <v>0</v>
      </c>
      <c r="AF847" s="411">
        <f t="shared" ref="AF847" si="271">AF846</f>
        <v>0</v>
      </c>
      <c r="AG847" s="411">
        <f t="shared" ref="AG847" si="272">AG846</f>
        <v>0</v>
      </c>
      <c r="AH847" s="411">
        <f t="shared" ref="AH847" si="273">AH846</f>
        <v>0</v>
      </c>
      <c r="AI847" s="411">
        <f t="shared" ref="AI847" si="274">AI846</f>
        <v>0</v>
      </c>
      <c r="AJ847" s="411">
        <f t="shared" ref="AJ847" si="275">AJ846</f>
        <v>0</v>
      </c>
      <c r="AK847" s="411">
        <f t="shared" ref="AK847" si="276">AK846</f>
        <v>0</v>
      </c>
      <c r="AL847" s="411">
        <f t="shared" ref="AL847" si="277">AL846</f>
        <v>0</v>
      </c>
      <c r="AM847" s="306"/>
    </row>
    <row r="848" spans="1:39" ht="15"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45"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78">Z850</f>
        <v>0</v>
      </c>
      <c r="AA851" s="411">
        <f t="shared" ref="AA851" si="279">AA850</f>
        <v>0</v>
      </c>
      <c r="AB851" s="411">
        <f t="shared" ref="AB851" si="280">AB850</f>
        <v>0</v>
      </c>
      <c r="AC851" s="411">
        <f t="shared" ref="AC851" si="281">AC850</f>
        <v>0</v>
      </c>
      <c r="AD851" s="411">
        <f t="shared" ref="AD851" si="282">AD850</f>
        <v>0</v>
      </c>
      <c r="AE851" s="411">
        <f t="shared" ref="AE851" si="283">AE850</f>
        <v>0</v>
      </c>
      <c r="AF851" s="411">
        <f t="shared" ref="AF851" si="284">AF850</f>
        <v>0</v>
      </c>
      <c r="AG851" s="411">
        <f t="shared" ref="AG851" si="285">AG850</f>
        <v>0</v>
      </c>
      <c r="AH851" s="411">
        <f t="shared" ref="AH851" si="286">AH850</f>
        <v>0</v>
      </c>
      <c r="AI851" s="411">
        <f t="shared" ref="AI851" si="287">AI850</f>
        <v>0</v>
      </c>
      <c r="AJ851" s="411">
        <f t="shared" ref="AJ851" si="288">AJ850</f>
        <v>0</v>
      </c>
      <c r="AK851" s="411">
        <f t="shared" ref="AK851" si="289">AK850</f>
        <v>0</v>
      </c>
      <c r="AL851" s="411">
        <f t="shared" ref="AL851" si="290">AL850</f>
        <v>0</v>
      </c>
      <c r="AM851" s="306"/>
    </row>
    <row r="852" spans="1:39" ht="15"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91">Z853</f>
        <v>0</v>
      </c>
      <c r="AA854" s="411">
        <f t="shared" ref="AA854" si="292">AA853</f>
        <v>0</v>
      </c>
      <c r="AB854" s="411">
        <f t="shared" ref="AB854" si="293">AB853</f>
        <v>0</v>
      </c>
      <c r="AC854" s="411">
        <f t="shared" ref="AC854" si="294">AC853</f>
        <v>0</v>
      </c>
      <c r="AD854" s="411">
        <f t="shared" ref="AD854" si="295">AD853</f>
        <v>0</v>
      </c>
      <c r="AE854" s="411">
        <f t="shared" ref="AE854" si="296">AE853</f>
        <v>0</v>
      </c>
      <c r="AF854" s="411">
        <f t="shared" ref="AF854" si="297">AF853</f>
        <v>0</v>
      </c>
      <c r="AG854" s="411">
        <f t="shared" ref="AG854" si="298">AG853</f>
        <v>0</v>
      </c>
      <c r="AH854" s="411">
        <f t="shared" ref="AH854" si="299">AH853</f>
        <v>0</v>
      </c>
      <c r="AI854" s="411">
        <f t="shared" ref="AI854" si="300">AI853</f>
        <v>0</v>
      </c>
      <c r="AJ854" s="411">
        <f t="shared" ref="AJ854" si="301">AJ853</f>
        <v>0</v>
      </c>
      <c r="AK854" s="411">
        <f t="shared" ref="AK854" si="302">AK853</f>
        <v>0</v>
      </c>
      <c r="AL854" s="411">
        <f t="shared" ref="AL854" si="303">AL853</f>
        <v>0</v>
      </c>
      <c r="AM854" s="306"/>
    </row>
    <row r="855" spans="1:39" ht="1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304">Z856</f>
        <v>0</v>
      </c>
      <c r="AA857" s="411">
        <f t="shared" ref="AA857" si="305">AA856</f>
        <v>0</v>
      </c>
      <c r="AB857" s="411">
        <f t="shared" ref="AB857" si="306">AB856</f>
        <v>0</v>
      </c>
      <c r="AC857" s="411">
        <f t="shared" ref="AC857" si="307">AC856</f>
        <v>0</v>
      </c>
      <c r="AD857" s="411">
        <f t="shared" ref="AD857" si="308">AD856</f>
        <v>0</v>
      </c>
      <c r="AE857" s="411">
        <f t="shared" ref="AE857" si="309">AE856</f>
        <v>0</v>
      </c>
      <c r="AF857" s="411">
        <f t="shared" ref="AF857" si="310">AF856</f>
        <v>0</v>
      </c>
      <c r="AG857" s="411">
        <f t="shared" ref="AG857" si="311">AG856</f>
        <v>0</v>
      </c>
      <c r="AH857" s="411">
        <f t="shared" ref="AH857" si="312">AH856</f>
        <v>0</v>
      </c>
      <c r="AI857" s="411">
        <f t="shared" ref="AI857" si="313">AI856</f>
        <v>0</v>
      </c>
      <c r="AJ857" s="411">
        <f t="shared" ref="AJ857" si="314">AJ856</f>
        <v>0</v>
      </c>
      <c r="AK857" s="411">
        <f t="shared" ref="AK857" si="315">AK856</f>
        <v>0</v>
      </c>
      <c r="AL857" s="411">
        <f t="shared" ref="AL857" si="316">AL856</f>
        <v>0</v>
      </c>
      <c r="AM857" s="306"/>
    </row>
    <row r="858" spans="1:39" ht="1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317">Z859</f>
        <v>0</v>
      </c>
      <c r="AA860" s="411">
        <f t="shared" ref="AA860" si="318">AA859</f>
        <v>0</v>
      </c>
      <c r="AB860" s="411">
        <f t="shared" ref="AB860" si="319">AB859</f>
        <v>0</v>
      </c>
      <c r="AC860" s="411">
        <f t="shared" ref="AC860" si="320">AC859</f>
        <v>0</v>
      </c>
      <c r="AD860" s="411">
        <f t="shared" ref="AD860" si="321">AD859</f>
        <v>0</v>
      </c>
      <c r="AE860" s="411">
        <f t="shared" ref="AE860" si="322">AE859</f>
        <v>0</v>
      </c>
      <c r="AF860" s="411">
        <f t="shared" ref="AF860" si="323">AF859</f>
        <v>0</v>
      </c>
      <c r="AG860" s="411">
        <f t="shared" ref="AG860" si="324">AG859</f>
        <v>0</v>
      </c>
      <c r="AH860" s="411">
        <f t="shared" ref="AH860" si="325">AH859</f>
        <v>0</v>
      </c>
      <c r="AI860" s="411">
        <f t="shared" ref="AI860" si="326">AI859</f>
        <v>0</v>
      </c>
      <c r="AJ860" s="411">
        <f t="shared" ref="AJ860" si="327">AJ859</f>
        <v>0</v>
      </c>
      <c r="AK860" s="411">
        <f t="shared" ref="AK860" si="328">AK859</f>
        <v>0</v>
      </c>
      <c r="AL860" s="411">
        <f t="shared" ref="AL860" si="329">AL859</f>
        <v>0</v>
      </c>
      <c r="AM860" s="306"/>
    </row>
    <row r="861" spans="1:39" ht="1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330">Z862</f>
        <v>0</v>
      </c>
      <c r="AA863" s="411">
        <f t="shared" ref="AA863" si="331">AA862</f>
        <v>0</v>
      </c>
      <c r="AB863" s="411">
        <f t="shared" ref="AB863" si="332">AB862</f>
        <v>0</v>
      </c>
      <c r="AC863" s="411">
        <f t="shared" ref="AC863" si="333">AC862</f>
        <v>0</v>
      </c>
      <c r="AD863" s="411">
        <f t="shared" ref="AD863" si="334">AD862</f>
        <v>0</v>
      </c>
      <c r="AE863" s="411">
        <f t="shared" ref="AE863" si="335">AE862</f>
        <v>0</v>
      </c>
      <c r="AF863" s="411">
        <f t="shared" ref="AF863" si="336">AF862</f>
        <v>0</v>
      </c>
      <c r="AG863" s="411">
        <f t="shared" ref="AG863" si="337">AG862</f>
        <v>0</v>
      </c>
      <c r="AH863" s="411">
        <f t="shared" ref="AH863" si="338">AH862</f>
        <v>0</v>
      </c>
      <c r="AI863" s="411">
        <f t="shared" ref="AI863" si="339">AI862</f>
        <v>0</v>
      </c>
      <c r="AJ863" s="411">
        <f t="shared" ref="AJ863" si="340">AJ862</f>
        <v>0</v>
      </c>
      <c r="AK863" s="411">
        <f t="shared" ref="AK863" si="341">AK862</f>
        <v>0</v>
      </c>
      <c r="AL863" s="411">
        <f t="shared" ref="AL863" si="342">AL862</f>
        <v>0</v>
      </c>
      <c r="AM863" s="306"/>
    </row>
    <row r="864" spans="1:39" ht="1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343">Z865</f>
        <v>0</v>
      </c>
      <c r="AA866" s="411">
        <f t="shared" ref="AA866" si="344">AA865</f>
        <v>0</v>
      </c>
      <c r="AB866" s="411">
        <f t="shared" ref="AB866" si="345">AB865</f>
        <v>0</v>
      </c>
      <c r="AC866" s="411">
        <f t="shared" ref="AC866" si="346">AC865</f>
        <v>0</v>
      </c>
      <c r="AD866" s="411">
        <f t="shared" ref="AD866" si="347">AD865</f>
        <v>0</v>
      </c>
      <c r="AE866" s="411">
        <f t="shared" ref="AE866" si="348">AE865</f>
        <v>0</v>
      </c>
      <c r="AF866" s="411">
        <f t="shared" ref="AF866" si="349">AF865</f>
        <v>0</v>
      </c>
      <c r="AG866" s="411">
        <f t="shared" ref="AG866" si="350">AG865</f>
        <v>0</v>
      </c>
      <c r="AH866" s="411">
        <f t="shared" ref="AH866" si="351">AH865</f>
        <v>0</v>
      </c>
      <c r="AI866" s="411">
        <f t="shared" ref="AI866" si="352">AI865</f>
        <v>0</v>
      </c>
      <c r="AJ866" s="411">
        <f t="shared" ref="AJ866" si="353">AJ865</f>
        <v>0</v>
      </c>
      <c r="AK866" s="411">
        <f t="shared" ref="AK866" si="354">AK865</f>
        <v>0</v>
      </c>
      <c r="AL866" s="411">
        <f t="shared" ref="AL866" si="355">AL865</f>
        <v>0</v>
      </c>
      <c r="AM866" s="306"/>
    </row>
    <row r="867" spans="1:39" ht="1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356">Z868</f>
        <v>0</v>
      </c>
      <c r="AA869" s="411">
        <f t="shared" ref="AA869" si="357">AA868</f>
        <v>0</v>
      </c>
      <c r="AB869" s="411">
        <f t="shared" ref="AB869" si="358">AB868</f>
        <v>0</v>
      </c>
      <c r="AC869" s="411">
        <f t="shared" ref="AC869" si="359">AC868</f>
        <v>0</v>
      </c>
      <c r="AD869" s="411">
        <f t="shared" ref="AD869" si="360">AD868</f>
        <v>0</v>
      </c>
      <c r="AE869" s="411">
        <f t="shared" ref="AE869" si="361">AE868</f>
        <v>0</v>
      </c>
      <c r="AF869" s="411">
        <f t="shared" ref="AF869" si="362">AF868</f>
        <v>0</v>
      </c>
      <c r="AG869" s="411">
        <f t="shared" ref="AG869" si="363">AG868</f>
        <v>0</v>
      </c>
      <c r="AH869" s="411">
        <f t="shared" ref="AH869" si="364">AH868</f>
        <v>0</v>
      </c>
      <c r="AI869" s="411">
        <f t="shared" ref="AI869" si="365">AI868</f>
        <v>0</v>
      </c>
      <c r="AJ869" s="411">
        <f t="shared" ref="AJ869" si="366">AJ868</f>
        <v>0</v>
      </c>
      <c r="AK869" s="411">
        <f t="shared" ref="AK869" si="367">AK868</f>
        <v>0</v>
      </c>
      <c r="AL869" s="411">
        <f t="shared" ref="AL869" si="368">AL868</f>
        <v>0</v>
      </c>
      <c r="AM869" s="306"/>
    </row>
    <row r="870" spans="1:39" ht="15"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369">Z871</f>
        <v>0</v>
      </c>
      <c r="AA872" s="411">
        <f t="shared" ref="AA872" si="370">AA871</f>
        <v>0</v>
      </c>
      <c r="AB872" s="411">
        <f t="shared" ref="AB872" si="371">AB871</f>
        <v>0</v>
      </c>
      <c r="AC872" s="411">
        <f t="shared" ref="AC872" si="372">AC871</f>
        <v>0</v>
      </c>
      <c r="AD872" s="411">
        <f t="shared" ref="AD872" si="373">AD871</f>
        <v>0</v>
      </c>
      <c r="AE872" s="411">
        <f t="shared" ref="AE872" si="374">AE871</f>
        <v>0</v>
      </c>
      <c r="AF872" s="411">
        <f t="shared" ref="AF872" si="375">AF871</f>
        <v>0</v>
      </c>
      <c r="AG872" s="411">
        <f t="shared" ref="AG872" si="376">AG871</f>
        <v>0</v>
      </c>
      <c r="AH872" s="411">
        <f t="shared" ref="AH872" si="377">AH871</f>
        <v>0</v>
      </c>
      <c r="AI872" s="411">
        <f t="shared" ref="AI872" si="378">AI871</f>
        <v>0</v>
      </c>
      <c r="AJ872" s="411">
        <f t="shared" ref="AJ872" si="379">AJ871</f>
        <v>0</v>
      </c>
      <c r="AK872" s="411">
        <f t="shared" ref="AK872" si="380">AK871</f>
        <v>0</v>
      </c>
      <c r="AL872" s="411">
        <f>AL871</f>
        <v>0</v>
      </c>
      <c r="AM872" s="306"/>
    </row>
    <row r="873" spans="1:39" ht="1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45"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381">Z875</f>
        <v>0</v>
      </c>
      <c r="AA876" s="411">
        <f t="shared" ref="AA876" si="382">AA875</f>
        <v>0</v>
      </c>
      <c r="AB876" s="411">
        <f t="shared" ref="AB876" si="383">AB875</f>
        <v>0</v>
      </c>
      <c r="AC876" s="411">
        <f t="shared" ref="AC876" si="384">AC875</f>
        <v>0</v>
      </c>
      <c r="AD876" s="411">
        <f t="shared" ref="AD876" si="385">AD875</f>
        <v>0</v>
      </c>
      <c r="AE876" s="411">
        <f t="shared" ref="AE876" si="386">AE875</f>
        <v>0</v>
      </c>
      <c r="AF876" s="411">
        <f t="shared" ref="AF876" si="387">AF875</f>
        <v>0</v>
      </c>
      <c r="AG876" s="411">
        <f t="shared" ref="AG876" si="388">AG875</f>
        <v>0</v>
      </c>
      <c r="AH876" s="411">
        <f t="shared" ref="AH876" si="389">AH875</f>
        <v>0</v>
      </c>
      <c r="AI876" s="411">
        <f t="shared" ref="AI876" si="390">AI875</f>
        <v>0</v>
      </c>
      <c r="AJ876" s="411">
        <f t="shared" ref="AJ876" si="391">AJ875</f>
        <v>0</v>
      </c>
      <c r="AK876" s="411">
        <f t="shared" ref="AK876" si="392">AK875</f>
        <v>0</v>
      </c>
      <c r="AL876" s="411">
        <f t="shared" ref="AL876" si="393">AL875</f>
        <v>0</v>
      </c>
      <c r="AM876" s="306"/>
    </row>
    <row r="877" spans="1:39" ht="15"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394">Z878</f>
        <v>0</v>
      </c>
      <c r="AA879" s="411">
        <f t="shared" ref="AA879" si="395">AA878</f>
        <v>0</v>
      </c>
      <c r="AB879" s="411">
        <f t="shared" ref="AB879" si="396">AB878</f>
        <v>0</v>
      </c>
      <c r="AC879" s="411">
        <f t="shared" ref="AC879" si="397">AC878</f>
        <v>0</v>
      </c>
      <c r="AD879" s="411">
        <f t="shared" ref="AD879" si="398">AD878</f>
        <v>0</v>
      </c>
      <c r="AE879" s="411">
        <f t="shared" ref="AE879" si="399">AE878</f>
        <v>0</v>
      </c>
      <c r="AF879" s="411">
        <f t="shared" ref="AF879" si="400">AF878</f>
        <v>0</v>
      </c>
      <c r="AG879" s="411">
        <f t="shared" ref="AG879" si="401">AG878</f>
        <v>0</v>
      </c>
      <c r="AH879" s="411">
        <f t="shared" ref="AH879" si="402">AH878</f>
        <v>0</v>
      </c>
      <c r="AI879" s="411">
        <f t="shared" ref="AI879" si="403">AI878</f>
        <v>0</v>
      </c>
      <c r="AJ879" s="411">
        <f t="shared" ref="AJ879" si="404">AJ878</f>
        <v>0</v>
      </c>
      <c r="AK879" s="411">
        <f t="shared" ref="AK879" si="405">AK878</f>
        <v>0</v>
      </c>
      <c r="AL879" s="411">
        <f t="shared" ref="AL879" si="406">AL878</f>
        <v>0</v>
      </c>
      <c r="AM879" s="306"/>
    </row>
    <row r="880" spans="1:39" ht="1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407">Z881</f>
        <v>0</v>
      </c>
      <c r="AA882" s="411">
        <f t="shared" ref="AA882" si="408">AA881</f>
        <v>0</v>
      </c>
      <c r="AB882" s="411">
        <f t="shared" ref="AB882" si="409">AB881</f>
        <v>0</v>
      </c>
      <c r="AC882" s="411">
        <f t="shared" ref="AC882" si="410">AC881</f>
        <v>0</v>
      </c>
      <c r="AD882" s="411">
        <f t="shared" ref="AD882" si="411">AD881</f>
        <v>0</v>
      </c>
      <c r="AE882" s="411">
        <f t="shared" ref="AE882" si="412">AE881</f>
        <v>0</v>
      </c>
      <c r="AF882" s="411">
        <f t="shared" ref="AF882" si="413">AF881</f>
        <v>0</v>
      </c>
      <c r="AG882" s="411">
        <f t="shared" ref="AG882" si="414">AG881</f>
        <v>0</v>
      </c>
      <c r="AH882" s="411">
        <f t="shared" ref="AH882" si="415">AH881</f>
        <v>0</v>
      </c>
      <c r="AI882" s="411">
        <f t="shared" ref="AI882" si="416">AI881</f>
        <v>0</v>
      </c>
      <c r="AJ882" s="411">
        <f t="shared" ref="AJ882" si="417">AJ881</f>
        <v>0</v>
      </c>
      <c r="AK882" s="411">
        <f t="shared" ref="AK882" si="418">AK881</f>
        <v>0</v>
      </c>
      <c r="AL882" s="411">
        <f t="shared" ref="AL882" si="419">AL881</f>
        <v>0</v>
      </c>
      <c r="AM882" s="306"/>
    </row>
    <row r="883" spans="1:39" ht="15"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45"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420">Z885</f>
        <v>0</v>
      </c>
      <c r="AA886" s="411">
        <f t="shared" ref="AA886" si="421">AA885</f>
        <v>0</v>
      </c>
      <c r="AB886" s="411">
        <f t="shared" ref="AB886" si="422">AB885</f>
        <v>0</v>
      </c>
      <c r="AC886" s="411">
        <f t="shared" ref="AC886" si="423">AC885</f>
        <v>0</v>
      </c>
      <c r="AD886" s="411">
        <f t="shared" ref="AD886" si="424">AD885</f>
        <v>0</v>
      </c>
      <c r="AE886" s="411">
        <f t="shared" ref="AE886" si="425">AE885</f>
        <v>0</v>
      </c>
      <c r="AF886" s="411">
        <f t="shared" ref="AF886" si="426">AF885</f>
        <v>0</v>
      </c>
      <c r="AG886" s="411">
        <f t="shared" ref="AG886" si="427">AG885</f>
        <v>0</v>
      </c>
      <c r="AH886" s="411">
        <f t="shared" ref="AH886" si="428">AH885</f>
        <v>0</v>
      </c>
      <c r="AI886" s="411">
        <f t="shared" ref="AI886" si="429">AI885</f>
        <v>0</v>
      </c>
      <c r="AJ886" s="411">
        <f t="shared" ref="AJ886" si="430">AJ885</f>
        <v>0</v>
      </c>
      <c r="AK886" s="411">
        <f t="shared" ref="AK886" si="431">AK885</f>
        <v>0</v>
      </c>
      <c r="AL886" s="411">
        <f t="shared" ref="AL886" si="432">AL885</f>
        <v>0</v>
      </c>
      <c r="AM886" s="306"/>
    </row>
    <row r="887" spans="1:39" ht="15"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433">Z888</f>
        <v>0</v>
      </c>
      <c r="AA889" s="411">
        <f t="shared" ref="AA889" si="434">AA888</f>
        <v>0</v>
      </c>
      <c r="AB889" s="411">
        <f t="shared" ref="AB889" si="435">AB888</f>
        <v>0</v>
      </c>
      <c r="AC889" s="411">
        <f t="shared" ref="AC889" si="436">AC888</f>
        <v>0</v>
      </c>
      <c r="AD889" s="411">
        <f t="shared" ref="AD889" si="437">AD888</f>
        <v>0</v>
      </c>
      <c r="AE889" s="411">
        <f t="shared" ref="AE889" si="438">AE888</f>
        <v>0</v>
      </c>
      <c r="AF889" s="411">
        <f t="shared" ref="AF889" si="439">AF888</f>
        <v>0</v>
      </c>
      <c r="AG889" s="411">
        <f t="shared" ref="AG889" si="440">AG888</f>
        <v>0</v>
      </c>
      <c r="AH889" s="411">
        <f t="shared" ref="AH889" si="441">AH888</f>
        <v>0</v>
      </c>
      <c r="AI889" s="411">
        <f t="shared" ref="AI889" si="442">AI888</f>
        <v>0</v>
      </c>
      <c r="AJ889" s="411">
        <f t="shared" ref="AJ889" si="443">AJ888</f>
        <v>0</v>
      </c>
      <c r="AK889" s="411">
        <f t="shared" ref="AK889" si="444">AK888</f>
        <v>0</v>
      </c>
      <c r="AL889" s="411">
        <f t="shared" ref="AL889" si="445">AL888</f>
        <v>0</v>
      </c>
      <c r="AM889" s="306"/>
    </row>
    <row r="890" spans="1:39" ht="1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446">Z891</f>
        <v>0</v>
      </c>
      <c r="AA892" s="411">
        <f t="shared" ref="AA892" si="447">AA891</f>
        <v>0</v>
      </c>
      <c r="AB892" s="411">
        <f t="shared" ref="AB892" si="448">AB891</f>
        <v>0</v>
      </c>
      <c r="AC892" s="411">
        <f t="shared" ref="AC892" si="449">AC891</f>
        <v>0</v>
      </c>
      <c r="AD892" s="411">
        <f t="shared" ref="AD892" si="450">AD891</f>
        <v>0</v>
      </c>
      <c r="AE892" s="411">
        <f t="shared" ref="AE892" si="451">AE891</f>
        <v>0</v>
      </c>
      <c r="AF892" s="411">
        <f t="shared" ref="AF892" si="452">AF891</f>
        <v>0</v>
      </c>
      <c r="AG892" s="411">
        <f t="shared" ref="AG892" si="453">AG891</f>
        <v>0</v>
      </c>
      <c r="AH892" s="411">
        <f t="shared" ref="AH892" si="454">AH891</f>
        <v>0</v>
      </c>
      <c r="AI892" s="411">
        <f t="shared" ref="AI892" si="455">AI891</f>
        <v>0</v>
      </c>
      <c r="AJ892" s="411">
        <f t="shared" ref="AJ892" si="456">AJ891</f>
        <v>0</v>
      </c>
      <c r="AK892" s="411">
        <f t="shared" ref="AK892" si="457">AK891</f>
        <v>0</v>
      </c>
      <c r="AL892" s="411">
        <f t="shared" ref="AL892" si="458">AL891</f>
        <v>0</v>
      </c>
      <c r="AM892" s="306"/>
    </row>
    <row r="893" spans="1:39" ht="1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459">Z894</f>
        <v>0</v>
      </c>
      <c r="AA895" s="411">
        <f t="shared" ref="AA895" si="460">AA894</f>
        <v>0</v>
      </c>
      <c r="AB895" s="411">
        <f t="shared" ref="AB895" si="461">AB894</f>
        <v>0</v>
      </c>
      <c r="AC895" s="411">
        <f t="shared" ref="AC895" si="462">AC894</f>
        <v>0</v>
      </c>
      <c r="AD895" s="411">
        <f t="shared" ref="AD895" si="463">AD894</f>
        <v>0</v>
      </c>
      <c r="AE895" s="411">
        <f t="shared" ref="AE895" si="464">AE894</f>
        <v>0</v>
      </c>
      <c r="AF895" s="411">
        <f t="shared" ref="AF895" si="465">AF894</f>
        <v>0</v>
      </c>
      <c r="AG895" s="411">
        <f t="shared" ref="AG895" si="466">AG894</f>
        <v>0</v>
      </c>
      <c r="AH895" s="411">
        <f t="shared" ref="AH895" si="467">AH894</f>
        <v>0</v>
      </c>
      <c r="AI895" s="411">
        <f t="shared" ref="AI895" si="468">AI894</f>
        <v>0</v>
      </c>
      <c r="AJ895" s="411">
        <f t="shared" ref="AJ895" si="469">AJ894</f>
        <v>0</v>
      </c>
      <c r="AK895" s="411">
        <f t="shared" ref="AK895" si="470">AK894</f>
        <v>0</v>
      </c>
      <c r="AL895" s="411">
        <f t="shared" ref="AL895" si="471">AL894</f>
        <v>0</v>
      </c>
      <c r="AM895" s="306"/>
    </row>
    <row r="896" spans="1:39" ht="1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472">Z897</f>
        <v>0</v>
      </c>
      <c r="AA898" s="411">
        <f t="shared" ref="AA898" si="473">AA897</f>
        <v>0</v>
      </c>
      <c r="AB898" s="411">
        <f t="shared" ref="AB898" si="474">AB897</f>
        <v>0</v>
      </c>
      <c r="AC898" s="411">
        <f t="shared" ref="AC898" si="475">AC897</f>
        <v>0</v>
      </c>
      <c r="AD898" s="411">
        <f t="shared" ref="AD898" si="476">AD897</f>
        <v>0</v>
      </c>
      <c r="AE898" s="411">
        <f t="shared" ref="AE898" si="477">AE897</f>
        <v>0</v>
      </c>
      <c r="AF898" s="411">
        <f t="shared" ref="AF898" si="478">AF897</f>
        <v>0</v>
      </c>
      <c r="AG898" s="411">
        <f t="shared" ref="AG898" si="479">AG897</f>
        <v>0</v>
      </c>
      <c r="AH898" s="411">
        <f t="shared" ref="AH898" si="480">AH897</f>
        <v>0</v>
      </c>
      <c r="AI898" s="411">
        <f t="shared" ref="AI898" si="481">AI897</f>
        <v>0</v>
      </c>
      <c r="AJ898" s="411">
        <f t="shared" ref="AJ898" si="482">AJ897</f>
        <v>0</v>
      </c>
      <c r="AK898" s="411">
        <f t="shared" ref="AK898" si="483">AK897</f>
        <v>0</v>
      </c>
      <c r="AL898" s="411">
        <f t="shared" ref="AL898" si="484">AL897</f>
        <v>0</v>
      </c>
      <c r="AM898" s="306"/>
    </row>
    <row r="899" spans="1:39" ht="1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485">Z900</f>
        <v>0</v>
      </c>
      <c r="AA901" s="411">
        <f t="shared" ref="AA901" si="486">AA900</f>
        <v>0</v>
      </c>
      <c r="AB901" s="411">
        <f t="shared" ref="AB901" si="487">AB900</f>
        <v>0</v>
      </c>
      <c r="AC901" s="411">
        <f t="shared" ref="AC901" si="488">AC900</f>
        <v>0</v>
      </c>
      <c r="AD901" s="411">
        <f t="shared" ref="AD901" si="489">AD900</f>
        <v>0</v>
      </c>
      <c r="AE901" s="411">
        <f t="shared" ref="AE901" si="490">AE900</f>
        <v>0</v>
      </c>
      <c r="AF901" s="411">
        <f t="shared" ref="AF901" si="491">AF900</f>
        <v>0</v>
      </c>
      <c r="AG901" s="411">
        <f t="shared" ref="AG901" si="492">AG900</f>
        <v>0</v>
      </c>
      <c r="AH901" s="411">
        <f t="shared" ref="AH901" si="493">AH900</f>
        <v>0</v>
      </c>
      <c r="AI901" s="411">
        <f t="shared" ref="AI901" si="494">AI900</f>
        <v>0</v>
      </c>
      <c r="AJ901" s="411">
        <f t="shared" ref="AJ901" si="495">AJ900</f>
        <v>0</v>
      </c>
      <c r="AK901" s="411">
        <f t="shared" ref="AK901" si="496">AK900</f>
        <v>0</v>
      </c>
      <c r="AL901" s="411">
        <f t="shared" ref="AL901" si="497">AL900</f>
        <v>0</v>
      </c>
      <c r="AM901" s="306"/>
    </row>
    <row r="902" spans="1:39" ht="1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498">Z903</f>
        <v>0</v>
      </c>
      <c r="AA904" s="411">
        <f t="shared" ref="AA904" si="499">AA903</f>
        <v>0</v>
      </c>
      <c r="AB904" s="411">
        <f t="shared" ref="AB904" si="500">AB903</f>
        <v>0</v>
      </c>
      <c r="AC904" s="411">
        <f t="shared" ref="AC904" si="501">AC903</f>
        <v>0</v>
      </c>
      <c r="AD904" s="411">
        <f t="shared" ref="AD904" si="502">AD903</f>
        <v>0</v>
      </c>
      <c r="AE904" s="411">
        <f t="shared" ref="AE904" si="503">AE903</f>
        <v>0</v>
      </c>
      <c r="AF904" s="411">
        <f t="shared" ref="AF904" si="504">AF903</f>
        <v>0</v>
      </c>
      <c r="AG904" s="411">
        <f t="shared" ref="AG904" si="505">AG903</f>
        <v>0</v>
      </c>
      <c r="AH904" s="411">
        <f t="shared" ref="AH904" si="506">AH903</f>
        <v>0</v>
      </c>
      <c r="AI904" s="411">
        <f t="shared" ref="AI904" si="507">AI903</f>
        <v>0</v>
      </c>
      <c r="AJ904" s="411">
        <f t="shared" ref="AJ904" si="508">AJ903</f>
        <v>0</v>
      </c>
      <c r="AK904" s="411">
        <f t="shared" ref="AK904" si="509">AK903</f>
        <v>0</v>
      </c>
      <c r="AL904" s="411">
        <f t="shared" ref="AL904" si="510">AL903</f>
        <v>0</v>
      </c>
      <c r="AM904" s="306"/>
    </row>
    <row r="905" spans="1:39" ht="1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511">Z906</f>
        <v>0</v>
      </c>
      <c r="AA907" s="411">
        <f t="shared" ref="AA907" si="512">AA906</f>
        <v>0</v>
      </c>
      <c r="AB907" s="411">
        <f t="shared" ref="AB907" si="513">AB906</f>
        <v>0</v>
      </c>
      <c r="AC907" s="411">
        <f t="shared" ref="AC907" si="514">AC906</f>
        <v>0</v>
      </c>
      <c r="AD907" s="411">
        <f t="shared" ref="AD907" si="515">AD906</f>
        <v>0</v>
      </c>
      <c r="AE907" s="411">
        <f t="shared" ref="AE907" si="516">AE906</f>
        <v>0</v>
      </c>
      <c r="AF907" s="411">
        <f t="shared" ref="AF907" si="517">AF906</f>
        <v>0</v>
      </c>
      <c r="AG907" s="411">
        <f t="shared" ref="AG907" si="518">AG906</f>
        <v>0</v>
      </c>
      <c r="AH907" s="411">
        <f t="shared" ref="AH907" si="519">AH906</f>
        <v>0</v>
      </c>
      <c r="AI907" s="411">
        <f t="shared" ref="AI907" si="520">AI906</f>
        <v>0</v>
      </c>
      <c r="AJ907" s="411">
        <f t="shared" ref="AJ907" si="521">AJ906</f>
        <v>0</v>
      </c>
      <c r="AK907" s="411">
        <f t="shared" ref="AK907" si="522">AK906</f>
        <v>0</v>
      </c>
      <c r="AL907" s="411">
        <f t="shared" ref="AL907" si="523">AL906</f>
        <v>0</v>
      </c>
      <c r="AM907" s="306"/>
    </row>
    <row r="908" spans="1:39" ht="1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524">Z909</f>
        <v>0</v>
      </c>
      <c r="AA910" s="411">
        <f t="shared" ref="AA910" si="525">AA909</f>
        <v>0</v>
      </c>
      <c r="AB910" s="411">
        <f t="shared" ref="AB910" si="526">AB909</f>
        <v>0</v>
      </c>
      <c r="AC910" s="411">
        <f t="shared" ref="AC910" si="527">AC909</f>
        <v>0</v>
      </c>
      <c r="AD910" s="411">
        <f t="shared" ref="AD910" si="528">AD909</f>
        <v>0</v>
      </c>
      <c r="AE910" s="411">
        <f t="shared" ref="AE910" si="529">AE909</f>
        <v>0</v>
      </c>
      <c r="AF910" s="411">
        <f t="shared" ref="AF910" si="530">AF909</f>
        <v>0</v>
      </c>
      <c r="AG910" s="411">
        <f t="shared" ref="AG910" si="531">AG909</f>
        <v>0</v>
      </c>
      <c r="AH910" s="411">
        <f t="shared" ref="AH910" si="532">AH909</f>
        <v>0</v>
      </c>
      <c r="AI910" s="411">
        <f t="shared" ref="AI910" si="533">AI909</f>
        <v>0</v>
      </c>
      <c r="AJ910" s="411">
        <f t="shared" ref="AJ910" si="534">AJ909</f>
        <v>0</v>
      </c>
      <c r="AK910" s="411">
        <f t="shared" ref="AK910" si="535">AK909</f>
        <v>0</v>
      </c>
      <c r="AL910" s="411">
        <f t="shared" ref="AL910" si="536">AL909</f>
        <v>0</v>
      </c>
      <c r="AM910" s="306"/>
    </row>
    <row r="911" spans="1:39" ht="1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537">Z912</f>
        <v>0</v>
      </c>
      <c r="AA913" s="411">
        <f t="shared" ref="AA913" si="538">AA912</f>
        <v>0</v>
      </c>
      <c r="AB913" s="411">
        <f t="shared" ref="AB913" si="539">AB912</f>
        <v>0</v>
      </c>
      <c r="AC913" s="411">
        <f t="shared" ref="AC913" si="540">AC912</f>
        <v>0</v>
      </c>
      <c r="AD913" s="411">
        <f t="shared" ref="AD913" si="541">AD912</f>
        <v>0</v>
      </c>
      <c r="AE913" s="411">
        <f t="shared" ref="AE913" si="542">AE912</f>
        <v>0</v>
      </c>
      <c r="AF913" s="411">
        <f t="shared" ref="AF913" si="543">AF912</f>
        <v>0</v>
      </c>
      <c r="AG913" s="411">
        <f t="shared" ref="AG913" si="544">AG912</f>
        <v>0</v>
      </c>
      <c r="AH913" s="411">
        <f t="shared" ref="AH913" si="545">AH912</f>
        <v>0</v>
      </c>
      <c r="AI913" s="411">
        <f t="shared" ref="AI913" si="546">AI912</f>
        <v>0</v>
      </c>
      <c r="AJ913" s="411">
        <f t="shared" ref="AJ913" si="547">AJ912</f>
        <v>0</v>
      </c>
      <c r="AK913" s="411">
        <f t="shared" ref="AK913" si="548">AK912</f>
        <v>0</v>
      </c>
      <c r="AL913" s="411">
        <f t="shared" ref="AL913" si="549">AL912</f>
        <v>0</v>
      </c>
      <c r="AM913" s="306"/>
    </row>
    <row r="914" spans="1:39" ht="1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550">Z915</f>
        <v>0</v>
      </c>
      <c r="AA916" s="411">
        <f t="shared" ref="AA916" si="551">AA915</f>
        <v>0</v>
      </c>
      <c r="AB916" s="411">
        <f t="shared" ref="AB916" si="552">AB915</f>
        <v>0</v>
      </c>
      <c r="AC916" s="411">
        <f t="shared" ref="AC916" si="553">AC915</f>
        <v>0</v>
      </c>
      <c r="AD916" s="411">
        <f t="shared" ref="AD916" si="554">AD915</f>
        <v>0</v>
      </c>
      <c r="AE916" s="411">
        <f t="shared" ref="AE916" si="555">AE915</f>
        <v>0</v>
      </c>
      <c r="AF916" s="411">
        <f t="shared" ref="AF916" si="556">AF915</f>
        <v>0</v>
      </c>
      <c r="AG916" s="411">
        <f t="shared" ref="AG916" si="557">AG915</f>
        <v>0</v>
      </c>
      <c r="AH916" s="411">
        <f t="shared" ref="AH916" si="558">AH915</f>
        <v>0</v>
      </c>
      <c r="AI916" s="411">
        <f t="shared" ref="AI916" si="559">AI915</f>
        <v>0</v>
      </c>
      <c r="AJ916" s="411">
        <f t="shared" ref="AJ916" si="560">AJ915</f>
        <v>0</v>
      </c>
      <c r="AK916" s="411">
        <f t="shared" ref="AK916" si="561">AK915</f>
        <v>0</v>
      </c>
      <c r="AL916" s="411">
        <f t="shared" ref="AL916" si="562">AL915</f>
        <v>0</v>
      </c>
      <c r="AM916" s="306"/>
    </row>
    <row r="917" spans="1:39" ht="1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563">Z918</f>
        <v>0</v>
      </c>
      <c r="AA919" s="411">
        <f t="shared" ref="AA919" si="564">AA918</f>
        <v>0</v>
      </c>
      <c r="AB919" s="411">
        <f t="shared" ref="AB919" si="565">AB918</f>
        <v>0</v>
      </c>
      <c r="AC919" s="411">
        <f t="shared" ref="AC919" si="566">AC918</f>
        <v>0</v>
      </c>
      <c r="AD919" s="411">
        <f t="shared" ref="AD919" si="567">AD918</f>
        <v>0</v>
      </c>
      <c r="AE919" s="411">
        <f t="shared" ref="AE919" si="568">AE918</f>
        <v>0</v>
      </c>
      <c r="AF919" s="411">
        <f t="shared" ref="AF919" si="569">AF918</f>
        <v>0</v>
      </c>
      <c r="AG919" s="411">
        <f t="shared" ref="AG919" si="570">AG918</f>
        <v>0</v>
      </c>
      <c r="AH919" s="411">
        <f t="shared" ref="AH919" si="571">AH918</f>
        <v>0</v>
      </c>
      <c r="AI919" s="411">
        <f t="shared" ref="AI919" si="572">AI918</f>
        <v>0</v>
      </c>
      <c r="AJ919" s="411">
        <f t="shared" ref="AJ919" si="573">AJ918</f>
        <v>0</v>
      </c>
      <c r="AK919" s="411">
        <f t="shared" ref="AK919" si="574">AK918</f>
        <v>0</v>
      </c>
      <c r="AL919" s="411">
        <f t="shared" ref="AL919" si="575">AL918</f>
        <v>0</v>
      </c>
      <c r="AM919" s="306"/>
    </row>
    <row r="920" spans="1:39" ht="1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576">Z921</f>
        <v>0</v>
      </c>
      <c r="AA922" s="411">
        <f t="shared" ref="AA922" si="577">AA921</f>
        <v>0</v>
      </c>
      <c r="AB922" s="411">
        <f t="shared" ref="AB922" si="578">AB921</f>
        <v>0</v>
      </c>
      <c r="AC922" s="411">
        <f t="shared" ref="AC922" si="579">AC921</f>
        <v>0</v>
      </c>
      <c r="AD922" s="411">
        <f t="shared" ref="AD922" si="580">AD921</f>
        <v>0</v>
      </c>
      <c r="AE922" s="411">
        <f t="shared" ref="AE922" si="581">AE921</f>
        <v>0</v>
      </c>
      <c r="AF922" s="411">
        <f t="shared" ref="AF922" si="582">AF921</f>
        <v>0</v>
      </c>
      <c r="AG922" s="411">
        <f t="shared" ref="AG922" si="583">AG921</f>
        <v>0</v>
      </c>
      <c r="AH922" s="411">
        <f t="shared" ref="AH922" si="584">AH921</f>
        <v>0</v>
      </c>
      <c r="AI922" s="411">
        <f t="shared" ref="AI922" si="585">AI921</f>
        <v>0</v>
      </c>
      <c r="AJ922" s="411">
        <f t="shared" ref="AJ922" si="586">AJ921</f>
        <v>0</v>
      </c>
      <c r="AK922" s="411">
        <f t="shared" ref="AK922" si="587">AK921</f>
        <v>0</v>
      </c>
      <c r="AL922" s="411">
        <f t="shared" ref="AL922" si="588">AL921</f>
        <v>0</v>
      </c>
      <c r="AM922" s="306"/>
    </row>
    <row r="923" spans="1:39" ht="1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589">Z924</f>
        <v>0</v>
      </c>
      <c r="AA925" s="411">
        <f t="shared" ref="AA925" si="590">AA924</f>
        <v>0</v>
      </c>
      <c r="AB925" s="411">
        <f t="shared" ref="AB925" si="591">AB924</f>
        <v>0</v>
      </c>
      <c r="AC925" s="411">
        <f t="shared" ref="AC925" si="592">AC924</f>
        <v>0</v>
      </c>
      <c r="AD925" s="411">
        <f t="shared" ref="AD925" si="593">AD924</f>
        <v>0</v>
      </c>
      <c r="AE925" s="411">
        <f t="shared" ref="AE925" si="594">AE924</f>
        <v>0</v>
      </c>
      <c r="AF925" s="411">
        <f t="shared" ref="AF925" si="595">AF924</f>
        <v>0</v>
      </c>
      <c r="AG925" s="411">
        <f t="shared" ref="AG925" si="596">AG924</f>
        <v>0</v>
      </c>
      <c r="AH925" s="411">
        <f t="shared" ref="AH925" si="597">AH924</f>
        <v>0</v>
      </c>
      <c r="AI925" s="411">
        <f t="shared" ref="AI925" si="598">AI924</f>
        <v>0</v>
      </c>
      <c r="AJ925" s="411">
        <f t="shared" ref="AJ925" si="599">AJ924</f>
        <v>0</v>
      </c>
      <c r="AK925" s="411">
        <f t="shared" ref="AK925" si="600">AK924</f>
        <v>0</v>
      </c>
      <c r="AL925" s="411">
        <f t="shared" ref="AL925" si="601">AL924</f>
        <v>0</v>
      </c>
      <c r="AM925" s="306"/>
    </row>
    <row r="926" spans="1:39" ht="15"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45">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4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1.2999999999999999E-3</v>
      </c>
      <c r="Z930" s="341">
        <f>HLOOKUP(Z$35,'3.  Distribution Rates'!$C$122:$P$133,11,FALSE)</f>
        <v>1.0699999999999999E-2</v>
      </c>
      <c r="AA930" s="341">
        <f>HLOOKUP(AA$35,'3.  Distribution Rates'!$C$122:$P$133,11,FALSE)</f>
        <v>2.746</v>
      </c>
      <c r="AB930" s="341">
        <f>HLOOKUP(AB$35,'3.  Distribution Rates'!$C$122:$P$133,11,FALSE)</f>
        <v>20.4986</v>
      </c>
      <c r="AC930" s="341">
        <f>HLOOKUP(AC$35,'3.  Distribution Rates'!$C$122:$P$133,11,FALSE)</f>
        <v>11.8232</v>
      </c>
      <c r="AD930" s="341">
        <f>HLOOKUP(AD$35,'3.  Distribution Rates'!$C$122:$P$133,11,FALSE)</f>
        <v>1.6500000000000001E-2</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139.80426305685825</v>
      </c>
      <c r="Z931" s="378">
        <f>'4.  2011-2014 LRAM'!Z142*Z930</f>
        <v>1391.9403812095809</v>
      </c>
      <c r="AA931" s="378">
        <f>'4.  2011-2014 LRAM'!AA142*AA930</f>
        <v>394.18942027548519</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602">SUM(Y931:AL931)</f>
        <v>1925.9340645419243</v>
      </c>
    </row>
    <row r="932" spans="2:39" ht="1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75.238147898007426</v>
      </c>
      <c r="Z932" s="378">
        <f>'4.  2011-2014 LRAM'!Z271*Z930</f>
        <v>1374.3118455282925</v>
      </c>
      <c r="AA932" s="378">
        <f>'4.  2011-2014 LRAM'!AA271*AA930</f>
        <v>2039.9003509126235</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602"/>
        <v>3489.4503443389231</v>
      </c>
    </row>
    <row r="933" spans="2:39" ht="1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183.41343058288123</v>
      </c>
      <c r="Z933" s="378">
        <f>'4.  2011-2014 LRAM'!Z400*Z930</f>
        <v>1471.2126627963648</v>
      </c>
      <c r="AA933" s="378">
        <f>'4.  2011-2014 LRAM'!AA400*AA930</f>
        <v>279.69589845349776</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602"/>
        <v>1934.3219918327436</v>
      </c>
    </row>
    <row r="934" spans="2:39" ht="1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388.82098474985997</v>
      </c>
      <c r="Z934" s="378">
        <f>'4.  2011-2014 LRAM'!Z530*Z930</f>
        <v>5300.2007415899998</v>
      </c>
      <c r="AA934" s="378">
        <f>'4.  2011-2014 LRAM'!AA530*AA930</f>
        <v>3987.7282160332811</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602"/>
        <v>9676.7499423731406</v>
      </c>
    </row>
    <row r="935" spans="2:39" ht="1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603">Y211*Y930</f>
        <v>695.50537804218766</v>
      </c>
      <c r="Z935" s="378">
        <f t="shared" si="603"/>
        <v>19238.743761377871</v>
      </c>
      <c r="AA935" s="378">
        <f t="shared" si="603"/>
        <v>6395.4156495468333</v>
      </c>
      <c r="AB935" s="378">
        <f t="shared" si="603"/>
        <v>0</v>
      </c>
      <c r="AC935" s="378">
        <f t="shared" si="603"/>
        <v>833.73338215571982</v>
      </c>
      <c r="AD935" s="378">
        <f t="shared" si="603"/>
        <v>1048.6207663145756</v>
      </c>
      <c r="AE935" s="378">
        <f t="shared" si="603"/>
        <v>0</v>
      </c>
      <c r="AF935" s="378">
        <f t="shared" si="603"/>
        <v>0</v>
      </c>
      <c r="AG935" s="378">
        <f t="shared" si="603"/>
        <v>0</v>
      </c>
      <c r="AH935" s="378">
        <f t="shared" si="603"/>
        <v>0</v>
      </c>
      <c r="AI935" s="378">
        <f t="shared" si="603"/>
        <v>0</v>
      </c>
      <c r="AJ935" s="378">
        <f t="shared" si="603"/>
        <v>0</v>
      </c>
      <c r="AK935" s="378">
        <f t="shared" si="603"/>
        <v>0</v>
      </c>
      <c r="AL935" s="378">
        <f t="shared" si="603"/>
        <v>0</v>
      </c>
      <c r="AM935" s="629">
        <f t="shared" si="602"/>
        <v>28212.018937437188</v>
      </c>
    </row>
    <row r="936" spans="2:39" ht="1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604">Y394*Y930</f>
        <v>1131.5024374822995</v>
      </c>
      <c r="Z936" s="378">
        <f t="shared" si="604"/>
        <v>1807.9260503540729</v>
      </c>
      <c r="AA936" s="378">
        <f t="shared" si="604"/>
        <v>7629.3127551681637</v>
      </c>
      <c r="AB936" s="378">
        <f t="shared" si="604"/>
        <v>0</v>
      </c>
      <c r="AC936" s="378">
        <f t="shared" si="604"/>
        <v>1729.9233434242383</v>
      </c>
      <c r="AD936" s="378">
        <f t="shared" si="604"/>
        <v>0</v>
      </c>
      <c r="AE936" s="378">
        <f t="shared" si="604"/>
        <v>0</v>
      </c>
      <c r="AF936" s="378">
        <f t="shared" si="604"/>
        <v>0</v>
      </c>
      <c r="AG936" s="378">
        <f t="shared" si="604"/>
        <v>0</v>
      </c>
      <c r="AH936" s="378">
        <f t="shared" si="604"/>
        <v>0</v>
      </c>
      <c r="AI936" s="378">
        <f t="shared" si="604"/>
        <v>0</v>
      </c>
      <c r="AJ936" s="378">
        <f t="shared" si="604"/>
        <v>0</v>
      </c>
      <c r="AK936" s="378">
        <f t="shared" si="604"/>
        <v>0</v>
      </c>
      <c r="AL936" s="378">
        <f t="shared" si="604"/>
        <v>0</v>
      </c>
      <c r="AM936" s="629">
        <f t="shared" si="602"/>
        <v>12298.664586428775</v>
      </c>
    </row>
    <row r="937" spans="2:39" ht="1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605">Y577*Y930</f>
        <v>1672.305047246339</v>
      </c>
      <c r="Z937" s="378">
        <f t="shared" si="605"/>
        <v>7690.8710576260846</v>
      </c>
      <c r="AA937" s="378">
        <f t="shared" si="605"/>
        <v>4694.2736546676624</v>
      </c>
      <c r="AB937" s="378">
        <f t="shared" si="605"/>
        <v>0</v>
      </c>
      <c r="AC937" s="378">
        <f t="shared" si="605"/>
        <v>0</v>
      </c>
      <c r="AD937" s="378">
        <f t="shared" si="605"/>
        <v>0</v>
      </c>
      <c r="AE937" s="378">
        <f t="shared" si="605"/>
        <v>0</v>
      </c>
      <c r="AF937" s="378">
        <f t="shared" si="605"/>
        <v>0</v>
      </c>
      <c r="AG937" s="378">
        <f t="shared" si="605"/>
        <v>0</v>
      </c>
      <c r="AH937" s="378">
        <f t="shared" si="605"/>
        <v>0</v>
      </c>
      <c r="AI937" s="378">
        <f t="shared" si="605"/>
        <v>0</v>
      </c>
      <c r="AJ937" s="378">
        <f t="shared" si="605"/>
        <v>0</v>
      </c>
      <c r="AK937" s="378">
        <f t="shared" si="605"/>
        <v>0</v>
      </c>
      <c r="AL937" s="378">
        <f t="shared" si="605"/>
        <v>0</v>
      </c>
      <c r="AM937" s="629">
        <f t="shared" si="602"/>
        <v>14057.449759540086</v>
      </c>
    </row>
    <row r="938" spans="2:39" ht="1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Y760*Y930</f>
        <v>532.02957600000002</v>
      </c>
      <c r="Z938" s="378">
        <f t="shared" ref="Z938:AL938" si="606">Z760*Z930</f>
        <v>6616.39577077576</v>
      </c>
      <c r="AA938" s="378">
        <f t="shared" si="606"/>
        <v>2221.6007736000001</v>
      </c>
      <c r="AB938" s="378">
        <f t="shared" si="606"/>
        <v>0</v>
      </c>
      <c r="AC938" s="378">
        <f t="shared" si="606"/>
        <v>0</v>
      </c>
      <c r="AD938" s="378">
        <f t="shared" si="606"/>
        <v>0</v>
      </c>
      <c r="AE938" s="378">
        <f t="shared" si="606"/>
        <v>0</v>
      </c>
      <c r="AF938" s="378">
        <f t="shared" si="606"/>
        <v>0</v>
      </c>
      <c r="AG938" s="378">
        <f t="shared" si="606"/>
        <v>0</v>
      </c>
      <c r="AH938" s="378">
        <f t="shared" si="606"/>
        <v>0</v>
      </c>
      <c r="AI938" s="378">
        <f t="shared" si="606"/>
        <v>0</v>
      </c>
      <c r="AJ938" s="378">
        <f t="shared" si="606"/>
        <v>0</v>
      </c>
      <c r="AK938" s="378">
        <f t="shared" si="606"/>
        <v>0</v>
      </c>
      <c r="AL938" s="378">
        <f t="shared" si="606"/>
        <v>0</v>
      </c>
      <c r="AM938" s="629">
        <f t="shared" si="602"/>
        <v>9370.02612037576</v>
      </c>
    </row>
    <row r="939" spans="2:39" ht="1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607">Z927*Z930</f>
        <v>0</v>
      </c>
      <c r="AA939" s="378">
        <f t="shared" si="607"/>
        <v>0</v>
      </c>
      <c r="AB939" s="378">
        <f t="shared" si="607"/>
        <v>0</v>
      </c>
      <c r="AC939" s="378">
        <f t="shared" si="607"/>
        <v>0</v>
      </c>
      <c r="AD939" s="378">
        <f t="shared" si="607"/>
        <v>0</v>
      </c>
      <c r="AE939" s="378">
        <f t="shared" si="607"/>
        <v>0</v>
      </c>
      <c r="AF939" s="378">
        <f t="shared" si="607"/>
        <v>0</v>
      </c>
      <c r="AG939" s="378">
        <f t="shared" si="607"/>
        <v>0</v>
      </c>
      <c r="AH939" s="378">
        <f t="shared" si="607"/>
        <v>0</v>
      </c>
      <c r="AI939" s="378">
        <f t="shared" si="607"/>
        <v>0</v>
      </c>
      <c r="AJ939" s="378">
        <f t="shared" si="607"/>
        <v>0</v>
      </c>
      <c r="AK939" s="378">
        <f t="shared" si="607"/>
        <v>0</v>
      </c>
      <c r="AL939" s="378">
        <f t="shared" si="607"/>
        <v>0</v>
      </c>
      <c r="AM939" s="629">
        <f t="shared" si="602"/>
        <v>0</v>
      </c>
    </row>
    <row r="940" spans="2:39" ht="15.4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4818.6192650584326</v>
      </c>
      <c r="Z940" s="346">
        <f>SUM(Z931:Z939)</f>
        <v>44891.602271258023</v>
      </c>
      <c r="AA940" s="346">
        <f t="shared" ref="AA940:AE940" si="608">SUM(AA931:AA939)</f>
        <v>27642.116718657544</v>
      </c>
      <c r="AB940" s="346">
        <f t="shared" si="608"/>
        <v>0</v>
      </c>
      <c r="AC940" s="346">
        <f t="shared" si="608"/>
        <v>2563.6567255799582</v>
      </c>
      <c r="AD940" s="346">
        <f t="shared" si="608"/>
        <v>1048.6207663145756</v>
      </c>
      <c r="AE940" s="346">
        <f t="shared" si="608"/>
        <v>0</v>
      </c>
      <c r="AF940" s="346">
        <f>SUM(AF931:AF939)</f>
        <v>0</v>
      </c>
      <c r="AG940" s="346">
        <f t="shared" ref="AG940:AL940" si="609">SUM(AG931:AG939)</f>
        <v>0</v>
      </c>
      <c r="AH940" s="346">
        <f t="shared" si="609"/>
        <v>0</v>
      </c>
      <c r="AI940" s="346">
        <f t="shared" si="609"/>
        <v>0</v>
      </c>
      <c r="AJ940" s="346">
        <f t="shared" si="609"/>
        <v>0</v>
      </c>
      <c r="AK940" s="346">
        <f t="shared" si="609"/>
        <v>0</v>
      </c>
      <c r="AL940" s="346">
        <f t="shared" si="609"/>
        <v>0</v>
      </c>
      <c r="AM940" s="407">
        <f>SUM(AM931:AM939)</f>
        <v>80964.615746868541</v>
      </c>
    </row>
    <row r="941" spans="2:39" ht="15.4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Z928*Z930</f>
        <v>0</v>
      </c>
      <c r="AA941" s="347">
        <f t="shared" ref="AA941:AE941" si="610">AA928*AA930</f>
        <v>0</v>
      </c>
      <c r="AB941" s="347">
        <f t="shared" si="610"/>
        <v>0</v>
      </c>
      <c r="AC941" s="347">
        <f t="shared" si="610"/>
        <v>0</v>
      </c>
      <c r="AD941" s="347">
        <f t="shared" si="610"/>
        <v>0</v>
      </c>
      <c r="AE941" s="347">
        <f t="shared" si="610"/>
        <v>0</v>
      </c>
      <c r="AF941" s="347">
        <f>AF928*AF930</f>
        <v>0</v>
      </c>
      <c r="AG941" s="347">
        <f t="shared" ref="AG941:AL941" si="611">AG928*AG930</f>
        <v>0</v>
      </c>
      <c r="AH941" s="347">
        <f t="shared" si="611"/>
        <v>0</v>
      </c>
      <c r="AI941" s="347">
        <f t="shared" si="611"/>
        <v>0</v>
      </c>
      <c r="AJ941" s="347">
        <f t="shared" si="611"/>
        <v>0</v>
      </c>
      <c r="AK941" s="347">
        <f t="shared" si="611"/>
        <v>0</v>
      </c>
      <c r="AL941" s="347">
        <f t="shared" si="611"/>
        <v>0</v>
      </c>
      <c r="AM941" s="407">
        <f>SUM(Y941:AL941)</f>
        <v>0</v>
      </c>
    </row>
    <row r="942" spans="2:39" ht="15.4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80964.615746868541</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612">IF(AA768="kw",SUMPRODUCT($N$770:$N$925,$P$770:$P$925,AA770:AA925),SUMPRODUCT($E$770:$E$925,AA770:AA925))</f>
        <v>0</v>
      </c>
      <c r="AB944" s="326">
        <f t="shared" si="612"/>
        <v>0</v>
      </c>
      <c r="AC944" s="326">
        <f t="shared" si="612"/>
        <v>0</v>
      </c>
      <c r="AD944" s="326">
        <f t="shared" si="612"/>
        <v>0</v>
      </c>
      <c r="AE944" s="326">
        <f t="shared" si="612"/>
        <v>0</v>
      </c>
      <c r="AF944" s="326">
        <f t="shared" si="612"/>
        <v>0</v>
      </c>
      <c r="AG944" s="326">
        <f t="shared" si="612"/>
        <v>0</v>
      </c>
      <c r="AH944" s="326">
        <f t="shared" si="612"/>
        <v>0</v>
      </c>
      <c r="AI944" s="326">
        <f t="shared" si="612"/>
        <v>0</v>
      </c>
      <c r="AJ944" s="326">
        <f t="shared" si="612"/>
        <v>0</v>
      </c>
      <c r="AK944" s="326">
        <f t="shared" si="612"/>
        <v>0</v>
      </c>
      <c r="AL944" s="326">
        <f t="shared" si="612"/>
        <v>0</v>
      </c>
      <c r="AM944" s="386"/>
    </row>
    <row r="945" spans="1:39" ht="18.75" customHeight="1">
      <c r="B945" s="368" t="s">
        <v>583</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4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1036" t="s">
        <v>211</v>
      </c>
      <c r="C949" s="1038" t="s">
        <v>33</v>
      </c>
      <c r="D949" s="284" t="s">
        <v>421</v>
      </c>
      <c r="E949" s="1040" t="s">
        <v>209</v>
      </c>
      <c r="F949" s="1041"/>
      <c r="G949" s="1041"/>
      <c r="H949" s="1041"/>
      <c r="I949" s="1041"/>
      <c r="J949" s="1041"/>
      <c r="K949" s="1041"/>
      <c r="L949" s="1041"/>
      <c r="M949" s="1042"/>
      <c r="N949" s="1043" t="s">
        <v>213</v>
      </c>
      <c r="O949" s="284" t="s">
        <v>422</v>
      </c>
      <c r="P949" s="1040" t="s">
        <v>212</v>
      </c>
      <c r="Q949" s="1041"/>
      <c r="R949" s="1041"/>
      <c r="S949" s="1041"/>
      <c r="T949" s="1041"/>
      <c r="U949" s="1041"/>
      <c r="V949" s="1041"/>
      <c r="W949" s="1041"/>
      <c r="X949" s="1042"/>
      <c r="Y949" s="1033" t="s">
        <v>243</v>
      </c>
      <c r="Z949" s="1034"/>
      <c r="AA949" s="1034"/>
      <c r="AB949" s="1034"/>
      <c r="AC949" s="1034"/>
      <c r="AD949" s="1034"/>
      <c r="AE949" s="1034"/>
      <c r="AF949" s="1034"/>
      <c r="AG949" s="1034"/>
      <c r="AH949" s="1034"/>
      <c r="AI949" s="1034"/>
      <c r="AJ949" s="1034"/>
      <c r="AK949" s="1034"/>
      <c r="AL949" s="1034"/>
      <c r="AM949" s="1035"/>
    </row>
    <row r="950" spans="1:39" ht="65.25" customHeight="1">
      <c r="B950" s="1037"/>
      <c r="C950" s="1039"/>
      <c r="D950" s="285">
        <v>2020</v>
      </c>
      <c r="E950" s="285">
        <v>2021</v>
      </c>
      <c r="F950" s="285">
        <v>2022</v>
      </c>
      <c r="G950" s="285">
        <v>2023</v>
      </c>
      <c r="H950" s="285">
        <v>2024</v>
      </c>
      <c r="I950" s="285">
        <v>2025</v>
      </c>
      <c r="J950" s="285">
        <v>2026</v>
      </c>
      <c r="K950" s="285">
        <v>2027</v>
      </c>
      <c r="L950" s="285">
        <v>2028</v>
      </c>
      <c r="M950" s="285">
        <v>2029</v>
      </c>
      <c r="N950" s="1044"/>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50 - 4,999 kW</v>
      </c>
      <c r="AB950" s="285" t="str">
        <f>'1.  LRAMVA Summary'!G52</f>
        <v>Sentinel Lighting</v>
      </c>
      <c r="AC950" s="285" t="str">
        <f>'1.  LRAMVA Summary'!H52</f>
        <v>Street Lighting</v>
      </c>
      <c r="AD950" s="285" t="str">
        <f>'1.  LRAMVA Summary'!I52</f>
        <v>Unmetered Scattered Load</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kWh</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613">Z953</f>
        <v>0</v>
      </c>
      <c r="AA954" s="411">
        <f t="shared" ref="AA954" si="614">AA953</f>
        <v>0</v>
      </c>
      <c r="AB954" s="411">
        <f t="shared" ref="AB954" si="615">AB953</f>
        <v>0</v>
      </c>
      <c r="AC954" s="411">
        <f t="shared" ref="AC954" si="616">AC953</f>
        <v>0</v>
      </c>
      <c r="AD954" s="411">
        <f t="shared" ref="AD954" si="617">AD953</f>
        <v>0</v>
      </c>
      <c r="AE954" s="411">
        <f t="shared" ref="AE954" si="618">AE953</f>
        <v>0</v>
      </c>
      <c r="AF954" s="411">
        <f t="shared" ref="AF954" si="619">AF953</f>
        <v>0</v>
      </c>
      <c r="AG954" s="411">
        <f t="shared" ref="AG954" si="620">AG953</f>
        <v>0</v>
      </c>
      <c r="AH954" s="411">
        <f t="shared" ref="AH954" si="621">AH953</f>
        <v>0</v>
      </c>
      <c r="AI954" s="411">
        <f t="shared" ref="AI954" si="622">AI953</f>
        <v>0</v>
      </c>
      <c r="AJ954" s="411">
        <f t="shared" ref="AJ954" si="623">AJ953</f>
        <v>0</v>
      </c>
      <c r="AK954" s="411">
        <f t="shared" ref="AK954" si="624">AK953</f>
        <v>0</v>
      </c>
      <c r="AL954" s="411">
        <f t="shared" ref="AL954" si="625">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626">Z956</f>
        <v>0</v>
      </c>
      <c r="AA957" s="411">
        <f t="shared" ref="AA957" si="627">AA956</f>
        <v>0</v>
      </c>
      <c r="AB957" s="411">
        <f t="shared" ref="AB957" si="628">AB956</f>
        <v>0</v>
      </c>
      <c r="AC957" s="411">
        <f t="shared" ref="AC957" si="629">AC956</f>
        <v>0</v>
      </c>
      <c r="AD957" s="411">
        <f t="shared" ref="AD957" si="630">AD956</f>
        <v>0</v>
      </c>
      <c r="AE957" s="411">
        <f t="shared" ref="AE957" si="631">AE956</f>
        <v>0</v>
      </c>
      <c r="AF957" s="411">
        <f t="shared" ref="AF957" si="632">AF956</f>
        <v>0</v>
      </c>
      <c r="AG957" s="411">
        <f t="shared" ref="AG957" si="633">AG956</f>
        <v>0</v>
      </c>
      <c r="AH957" s="411">
        <f t="shared" ref="AH957" si="634">AH956</f>
        <v>0</v>
      </c>
      <c r="AI957" s="411">
        <f t="shared" ref="AI957" si="635">AI956</f>
        <v>0</v>
      </c>
      <c r="AJ957" s="411">
        <f t="shared" ref="AJ957" si="636">AJ956</f>
        <v>0</v>
      </c>
      <c r="AK957" s="411">
        <f t="shared" ref="AK957" si="637">AK956</f>
        <v>0</v>
      </c>
      <c r="AL957" s="411">
        <f t="shared" ref="AL957" si="638">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639">Z959</f>
        <v>0</v>
      </c>
      <c r="AA960" s="411">
        <f t="shared" ref="AA960" si="640">AA959</f>
        <v>0</v>
      </c>
      <c r="AB960" s="411">
        <f t="shared" ref="AB960" si="641">AB959</f>
        <v>0</v>
      </c>
      <c r="AC960" s="411">
        <f t="shared" ref="AC960" si="642">AC959</f>
        <v>0</v>
      </c>
      <c r="AD960" s="411">
        <f t="shared" ref="AD960" si="643">AD959</f>
        <v>0</v>
      </c>
      <c r="AE960" s="411">
        <f t="shared" ref="AE960" si="644">AE959</f>
        <v>0</v>
      </c>
      <c r="AF960" s="411">
        <f t="shared" ref="AF960" si="645">AF959</f>
        <v>0</v>
      </c>
      <c r="AG960" s="411">
        <f t="shared" ref="AG960" si="646">AG959</f>
        <v>0</v>
      </c>
      <c r="AH960" s="411">
        <f t="shared" ref="AH960" si="647">AH959</f>
        <v>0</v>
      </c>
      <c r="AI960" s="411">
        <f t="shared" ref="AI960" si="648">AI959</f>
        <v>0</v>
      </c>
      <c r="AJ960" s="411">
        <f t="shared" ref="AJ960" si="649">AJ959</f>
        <v>0</v>
      </c>
      <c r="AK960" s="411">
        <f t="shared" ref="AK960" si="650">AK959</f>
        <v>0</v>
      </c>
      <c r="AL960" s="411">
        <f t="shared" ref="AL960" si="651">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652">Z962</f>
        <v>0</v>
      </c>
      <c r="AA963" s="411">
        <f t="shared" ref="AA963" si="653">AA962</f>
        <v>0</v>
      </c>
      <c r="AB963" s="411">
        <f t="shared" ref="AB963" si="654">AB962</f>
        <v>0</v>
      </c>
      <c r="AC963" s="411">
        <f t="shared" ref="AC963" si="655">AC962</f>
        <v>0</v>
      </c>
      <c r="AD963" s="411">
        <f t="shared" ref="AD963" si="656">AD962</f>
        <v>0</v>
      </c>
      <c r="AE963" s="411">
        <f t="shared" ref="AE963" si="657">AE962</f>
        <v>0</v>
      </c>
      <c r="AF963" s="411">
        <f t="shared" ref="AF963" si="658">AF962</f>
        <v>0</v>
      </c>
      <c r="AG963" s="411">
        <f t="shared" ref="AG963" si="659">AG962</f>
        <v>0</v>
      </c>
      <c r="AH963" s="411">
        <f t="shared" ref="AH963" si="660">AH962</f>
        <v>0</v>
      </c>
      <c r="AI963" s="411">
        <f t="shared" ref="AI963" si="661">AI962</f>
        <v>0</v>
      </c>
      <c r="AJ963" s="411">
        <f t="shared" ref="AJ963" si="662">AJ962</f>
        <v>0</v>
      </c>
      <c r="AK963" s="411">
        <f t="shared" ref="AK963" si="663">AK962</f>
        <v>0</v>
      </c>
      <c r="AL963" s="411">
        <f t="shared" ref="AL963" si="664">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665">Z965</f>
        <v>0</v>
      </c>
      <c r="AA966" s="411">
        <f t="shared" ref="AA966" si="666">AA965</f>
        <v>0</v>
      </c>
      <c r="AB966" s="411">
        <f t="shared" ref="AB966" si="667">AB965</f>
        <v>0</v>
      </c>
      <c r="AC966" s="411">
        <f t="shared" ref="AC966" si="668">AC965</f>
        <v>0</v>
      </c>
      <c r="AD966" s="411">
        <f t="shared" ref="AD966" si="669">AD965</f>
        <v>0</v>
      </c>
      <c r="AE966" s="411">
        <f t="shared" ref="AE966" si="670">AE965</f>
        <v>0</v>
      </c>
      <c r="AF966" s="411">
        <f t="shared" ref="AF966" si="671">AF965</f>
        <v>0</v>
      </c>
      <c r="AG966" s="411">
        <f t="shared" ref="AG966" si="672">AG965</f>
        <v>0</v>
      </c>
      <c r="AH966" s="411">
        <f t="shared" ref="AH966" si="673">AH965</f>
        <v>0</v>
      </c>
      <c r="AI966" s="411">
        <f t="shared" ref="AI966" si="674">AI965</f>
        <v>0</v>
      </c>
      <c r="AJ966" s="411">
        <f t="shared" ref="AJ966" si="675">AJ965</f>
        <v>0</v>
      </c>
      <c r="AK966" s="411">
        <f t="shared" ref="AK966" si="676">AK965</f>
        <v>0</v>
      </c>
      <c r="AL966" s="411">
        <f t="shared" ref="AL966" si="677">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4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678">Z969</f>
        <v>0</v>
      </c>
      <c r="AA970" s="411">
        <f t="shared" ref="AA970" si="679">AA969</f>
        <v>0</v>
      </c>
      <c r="AB970" s="411">
        <f t="shared" ref="AB970" si="680">AB969</f>
        <v>0</v>
      </c>
      <c r="AC970" s="411">
        <f t="shared" ref="AC970" si="681">AC969</f>
        <v>0</v>
      </c>
      <c r="AD970" s="411">
        <f t="shared" ref="AD970" si="682">AD969</f>
        <v>0</v>
      </c>
      <c r="AE970" s="411">
        <f t="shared" ref="AE970" si="683">AE969</f>
        <v>0</v>
      </c>
      <c r="AF970" s="411">
        <f t="shared" ref="AF970" si="684">AF969</f>
        <v>0</v>
      </c>
      <c r="AG970" s="411">
        <f t="shared" ref="AG970" si="685">AG969</f>
        <v>0</v>
      </c>
      <c r="AH970" s="411">
        <f t="shared" ref="AH970" si="686">AH969</f>
        <v>0</v>
      </c>
      <c r="AI970" s="411">
        <f t="shared" ref="AI970" si="687">AI969</f>
        <v>0</v>
      </c>
      <c r="AJ970" s="411">
        <f t="shared" ref="AJ970" si="688">AJ969</f>
        <v>0</v>
      </c>
      <c r="AK970" s="411">
        <f t="shared" ref="AK970" si="689">AK969</f>
        <v>0</v>
      </c>
      <c r="AL970" s="411">
        <f t="shared" ref="AL970" si="690">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691">Z972</f>
        <v>0</v>
      </c>
      <c r="AA973" s="411">
        <f t="shared" ref="AA973" si="692">AA972</f>
        <v>0</v>
      </c>
      <c r="AB973" s="411">
        <f t="shared" ref="AB973" si="693">AB972</f>
        <v>0</v>
      </c>
      <c r="AC973" s="411">
        <f t="shared" ref="AC973" si="694">AC972</f>
        <v>0</v>
      </c>
      <c r="AD973" s="411">
        <f t="shared" ref="AD973" si="695">AD972</f>
        <v>0</v>
      </c>
      <c r="AE973" s="411">
        <f t="shared" ref="AE973" si="696">AE972</f>
        <v>0</v>
      </c>
      <c r="AF973" s="411">
        <f t="shared" ref="AF973" si="697">AF972</f>
        <v>0</v>
      </c>
      <c r="AG973" s="411">
        <f t="shared" ref="AG973" si="698">AG972</f>
        <v>0</v>
      </c>
      <c r="AH973" s="411">
        <f t="shared" ref="AH973" si="699">AH972</f>
        <v>0</v>
      </c>
      <c r="AI973" s="411">
        <f t="shared" ref="AI973" si="700">AI972</f>
        <v>0</v>
      </c>
      <c r="AJ973" s="411">
        <f t="shared" ref="AJ973" si="701">AJ972</f>
        <v>0</v>
      </c>
      <c r="AK973" s="411">
        <f t="shared" ref="AK973" si="702">AK972</f>
        <v>0</v>
      </c>
      <c r="AL973" s="411">
        <f t="shared" ref="AL973" si="703">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704">Z975</f>
        <v>0</v>
      </c>
      <c r="AA976" s="411">
        <f t="shared" ref="AA976" si="705">AA975</f>
        <v>0</v>
      </c>
      <c r="AB976" s="411">
        <f t="shared" ref="AB976" si="706">AB975</f>
        <v>0</v>
      </c>
      <c r="AC976" s="411">
        <f t="shared" ref="AC976" si="707">AC975</f>
        <v>0</v>
      </c>
      <c r="AD976" s="411">
        <f t="shared" ref="AD976" si="708">AD975</f>
        <v>0</v>
      </c>
      <c r="AE976" s="411">
        <f t="shared" ref="AE976" si="709">AE975</f>
        <v>0</v>
      </c>
      <c r="AF976" s="411">
        <f t="shared" ref="AF976" si="710">AF975</f>
        <v>0</v>
      </c>
      <c r="AG976" s="411">
        <f t="shared" ref="AG976" si="711">AG975</f>
        <v>0</v>
      </c>
      <c r="AH976" s="411">
        <f t="shared" ref="AH976" si="712">AH975</f>
        <v>0</v>
      </c>
      <c r="AI976" s="411">
        <f t="shared" ref="AI976" si="713">AI975</f>
        <v>0</v>
      </c>
      <c r="AJ976" s="411">
        <f t="shared" ref="AJ976" si="714">AJ975</f>
        <v>0</v>
      </c>
      <c r="AK976" s="411">
        <f t="shared" ref="AK976" si="715">AK975</f>
        <v>0</v>
      </c>
      <c r="AL976" s="411">
        <f t="shared" ref="AL976" si="716">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717">Z978</f>
        <v>0</v>
      </c>
      <c r="AA979" s="411">
        <f t="shared" ref="AA979" si="718">AA978</f>
        <v>0</v>
      </c>
      <c r="AB979" s="411">
        <f t="shared" ref="AB979" si="719">AB978</f>
        <v>0</v>
      </c>
      <c r="AC979" s="411">
        <f t="shared" ref="AC979" si="720">AC978</f>
        <v>0</v>
      </c>
      <c r="AD979" s="411">
        <f t="shared" ref="AD979" si="721">AD978</f>
        <v>0</v>
      </c>
      <c r="AE979" s="411">
        <f t="shared" ref="AE979" si="722">AE978</f>
        <v>0</v>
      </c>
      <c r="AF979" s="411">
        <f t="shared" ref="AF979" si="723">AF978</f>
        <v>0</v>
      </c>
      <c r="AG979" s="411">
        <f t="shared" ref="AG979" si="724">AG978</f>
        <v>0</v>
      </c>
      <c r="AH979" s="411">
        <f t="shared" ref="AH979" si="725">AH978</f>
        <v>0</v>
      </c>
      <c r="AI979" s="411">
        <f t="shared" ref="AI979" si="726">AI978</f>
        <v>0</v>
      </c>
      <c r="AJ979" s="411">
        <f t="shared" ref="AJ979" si="727">AJ978</f>
        <v>0</v>
      </c>
      <c r="AK979" s="411">
        <f t="shared" ref="AK979" si="728">AK978</f>
        <v>0</v>
      </c>
      <c r="AL979" s="411">
        <f t="shared" ref="AL979" si="729">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730">Z981</f>
        <v>0</v>
      </c>
      <c r="AA982" s="411">
        <f t="shared" ref="AA982" si="731">AA981</f>
        <v>0</v>
      </c>
      <c r="AB982" s="411">
        <f t="shared" ref="AB982" si="732">AB981</f>
        <v>0</v>
      </c>
      <c r="AC982" s="411">
        <f t="shared" ref="AC982" si="733">AC981</f>
        <v>0</v>
      </c>
      <c r="AD982" s="411">
        <f t="shared" ref="AD982" si="734">AD981</f>
        <v>0</v>
      </c>
      <c r="AE982" s="411">
        <f t="shared" ref="AE982" si="735">AE981</f>
        <v>0</v>
      </c>
      <c r="AF982" s="411">
        <f t="shared" ref="AF982" si="736">AF981</f>
        <v>0</v>
      </c>
      <c r="AG982" s="411">
        <f t="shared" ref="AG982" si="737">AG981</f>
        <v>0</v>
      </c>
      <c r="AH982" s="411">
        <f t="shared" ref="AH982" si="738">AH981</f>
        <v>0</v>
      </c>
      <c r="AI982" s="411">
        <f t="shared" ref="AI982" si="739">AI981</f>
        <v>0</v>
      </c>
      <c r="AJ982" s="411">
        <f t="shared" ref="AJ982" si="740">AJ981</f>
        <v>0</v>
      </c>
      <c r="AK982" s="411">
        <f t="shared" ref="AK982" si="741">AK981</f>
        <v>0</v>
      </c>
      <c r="AL982" s="411">
        <f t="shared" ref="AL982" si="742">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743">Z985</f>
        <v>0</v>
      </c>
      <c r="AA986" s="411">
        <f t="shared" ref="AA986" si="744">AA985</f>
        <v>0</v>
      </c>
      <c r="AB986" s="411">
        <f t="shared" ref="AB986" si="745">AB985</f>
        <v>0</v>
      </c>
      <c r="AC986" s="411">
        <f t="shared" ref="AC986" si="746">AC985</f>
        <v>0</v>
      </c>
      <c r="AD986" s="411">
        <f t="shared" ref="AD986" si="747">AD985</f>
        <v>0</v>
      </c>
      <c r="AE986" s="411">
        <f t="shared" ref="AE986" si="748">AE985</f>
        <v>0</v>
      </c>
      <c r="AF986" s="411">
        <f t="shared" ref="AF986" si="749">AF985</f>
        <v>0</v>
      </c>
      <c r="AG986" s="411">
        <f t="shared" ref="AG986" si="750">AG985</f>
        <v>0</v>
      </c>
      <c r="AH986" s="411">
        <f t="shared" ref="AH986" si="751">AH985</f>
        <v>0</v>
      </c>
      <c r="AI986" s="411">
        <f t="shared" ref="AI986" si="752">AI985</f>
        <v>0</v>
      </c>
      <c r="AJ986" s="411">
        <f t="shared" ref="AJ986" si="753">AJ985</f>
        <v>0</v>
      </c>
      <c r="AK986" s="411">
        <f t="shared" ref="AK986" si="754">AK985</f>
        <v>0</v>
      </c>
      <c r="AL986" s="411">
        <f t="shared" ref="AL986" si="755">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756">Z988</f>
        <v>0</v>
      </c>
      <c r="AA989" s="411">
        <f t="shared" ref="AA989" si="757">AA988</f>
        <v>0</v>
      </c>
      <c r="AB989" s="411">
        <f t="shared" ref="AB989" si="758">AB988</f>
        <v>0</v>
      </c>
      <c r="AC989" s="411">
        <f t="shared" ref="AC989" si="759">AC988</f>
        <v>0</v>
      </c>
      <c r="AD989" s="411">
        <f t="shared" ref="AD989" si="760">AD988</f>
        <v>0</v>
      </c>
      <c r="AE989" s="411">
        <f t="shared" ref="AE989" si="761">AE988</f>
        <v>0</v>
      </c>
      <c r="AF989" s="411">
        <f t="shared" ref="AF989" si="762">AF988</f>
        <v>0</v>
      </c>
      <c r="AG989" s="411">
        <f t="shared" ref="AG989" si="763">AG988</f>
        <v>0</v>
      </c>
      <c r="AH989" s="411">
        <f t="shared" ref="AH989" si="764">AH988</f>
        <v>0</v>
      </c>
      <c r="AI989" s="411">
        <f t="shared" ref="AI989" si="765">AI988</f>
        <v>0</v>
      </c>
      <c r="AJ989" s="411">
        <f t="shared" ref="AJ989" si="766">AJ988</f>
        <v>0</v>
      </c>
      <c r="AK989" s="411">
        <f t="shared" ref="AK989" si="767">AK988</f>
        <v>0</v>
      </c>
      <c r="AL989" s="411">
        <f t="shared" ref="AL989" si="768">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769">Z991</f>
        <v>0</v>
      </c>
      <c r="AA992" s="411">
        <f t="shared" ref="AA992" si="770">AA991</f>
        <v>0</v>
      </c>
      <c r="AB992" s="411">
        <f t="shared" ref="AB992" si="771">AB991</f>
        <v>0</v>
      </c>
      <c r="AC992" s="411">
        <f t="shared" ref="AC992" si="772">AC991</f>
        <v>0</v>
      </c>
      <c r="AD992" s="411">
        <f t="shared" ref="AD992" si="773">AD991</f>
        <v>0</v>
      </c>
      <c r="AE992" s="411">
        <f t="shared" ref="AE992" si="774">AE991</f>
        <v>0</v>
      </c>
      <c r="AF992" s="411">
        <f t="shared" ref="AF992" si="775">AF991</f>
        <v>0</v>
      </c>
      <c r="AG992" s="411">
        <f t="shared" ref="AG992" si="776">AG991</f>
        <v>0</v>
      </c>
      <c r="AH992" s="411">
        <f t="shared" ref="AH992" si="777">AH991</f>
        <v>0</v>
      </c>
      <c r="AI992" s="411">
        <f t="shared" ref="AI992" si="778">AI991</f>
        <v>0</v>
      </c>
      <c r="AJ992" s="411">
        <f t="shared" ref="AJ992" si="779">AJ991</f>
        <v>0</v>
      </c>
      <c r="AK992" s="411">
        <f t="shared" ref="AK992" si="780">AK991</f>
        <v>0</v>
      </c>
      <c r="AL992" s="411">
        <f t="shared" ref="AL992" si="781">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782">Z995</f>
        <v>0</v>
      </c>
      <c r="AA996" s="411">
        <f t="shared" ref="AA996" si="783">AA995</f>
        <v>0</v>
      </c>
      <c r="AB996" s="411">
        <f t="shared" ref="AB996" si="784">AB995</f>
        <v>0</v>
      </c>
      <c r="AC996" s="411">
        <f t="shared" ref="AC996" si="785">AC995</f>
        <v>0</v>
      </c>
      <c r="AD996" s="411">
        <f t="shared" ref="AD996" si="786">AD995</f>
        <v>0</v>
      </c>
      <c r="AE996" s="411">
        <f t="shared" ref="AE996" si="787">AE995</f>
        <v>0</v>
      </c>
      <c r="AF996" s="411">
        <f t="shared" ref="AF996" si="788">AF995</f>
        <v>0</v>
      </c>
      <c r="AG996" s="411">
        <f t="shared" ref="AG996" si="789">AG995</f>
        <v>0</v>
      </c>
      <c r="AH996" s="411">
        <f t="shared" ref="AH996" si="790">AH995</f>
        <v>0</v>
      </c>
      <c r="AI996" s="411">
        <f t="shared" ref="AI996" si="791">AI995</f>
        <v>0</v>
      </c>
      <c r="AJ996" s="411">
        <f t="shared" ref="AJ996" si="792">AJ995</f>
        <v>0</v>
      </c>
      <c r="AK996" s="411">
        <f t="shared" ref="AK996" si="793">AK995</f>
        <v>0</v>
      </c>
      <c r="AL996" s="411">
        <f t="shared" ref="AL996" si="794">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4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795">AA999</f>
        <v>0</v>
      </c>
      <c r="AB1000" s="411">
        <f t="shared" si="795"/>
        <v>0</v>
      </c>
      <c r="AC1000" s="411">
        <f t="shared" si="795"/>
        <v>0</v>
      </c>
      <c r="AD1000" s="411">
        <f>AD999</f>
        <v>0</v>
      </c>
      <c r="AE1000" s="411">
        <f t="shared" si="795"/>
        <v>0</v>
      </c>
      <c r="AF1000" s="411">
        <f t="shared" si="795"/>
        <v>0</v>
      </c>
      <c r="AG1000" s="411">
        <f t="shared" si="795"/>
        <v>0</v>
      </c>
      <c r="AH1000" s="411">
        <f t="shared" si="795"/>
        <v>0</v>
      </c>
      <c r="AI1000" s="411">
        <f t="shared" si="795"/>
        <v>0</v>
      </c>
      <c r="AJ1000" s="411">
        <f t="shared" si="795"/>
        <v>0</v>
      </c>
      <c r="AK1000" s="411">
        <f t="shared" si="795"/>
        <v>0</v>
      </c>
      <c r="AL1000" s="411">
        <f t="shared" si="795"/>
        <v>0</v>
      </c>
      <c r="AM1000" s="297"/>
    </row>
    <row r="1001" spans="1:40" ht="1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796">Z1002</f>
        <v>0</v>
      </c>
      <c r="AA1003" s="411">
        <f t="shared" si="796"/>
        <v>0</v>
      </c>
      <c r="AB1003" s="411">
        <f t="shared" si="796"/>
        <v>0</v>
      </c>
      <c r="AC1003" s="411">
        <f t="shared" si="796"/>
        <v>0</v>
      </c>
      <c r="AD1003" s="411">
        <f t="shared" si="796"/>
        <v>0</v>
      </c>
      <c r="AE1003" s="411">
        <f t="shared" si="796"/>
        <v>0</v>
      </c>
      <c r="AF1003" s="411">
        <f t="shared" si="796"/>
        <v>0</v>
      </c>
      <c r="AG1003" s="411">
        <f t="shared" si="796"/>
        <v>0</v>
      </c>
      <c r="AH1003" s="411">
        <f t="shared" si="796"/>
        <v>0</v>
      </c>
      <c r="AI1003" s="411">
        <f t="shared" si="796"/>
        <v>0</v>
      </c>
      <c r="AJ1003" s="411">
        <f t="shared" si="796"/>
        <v>0</v>
      </c>
      <c r="AK1003" s="411">
        <f t="shared" si="796"/>
        <v>0</v>
      </c>
      <c r="AL1003" s="411">
        <f>AL1002</f>
        <v>0</v>
      </c>
      <c r="AM1003" s="297"/>
    </row>
    <row r="1004" spans="1:40" s="283" customFormat="1" ht="1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4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797">Z1006</f>
        <v>0</v>
      </c>
      <c r="AA1007" s="411">
        <f t="shared" si="797"/>
        <v>0</v>
      </c>
      <c r="AB1007" s="411">
        <f t="shared" si="797"/>
        <v>0</v>
      </c>
      <c r="AC1007" s="411">
        <f t="shared" si="797"/>
        <v>0</v>
      </c>
      <c r="AD1007" s="411">
        <f t="shared" si="797"/>
        <v>0</v>
      </c>
      <c r="AE1007" s="411">
        <f t="shared" si="797"/>
        <v>0</v>
      </c>
      <c r="AF1007" s="411">
        <f t="shared" si="797"/>
        <v>0</v>
      </c>
      <c r="AG1007" s="411">
        <f t="shared" si="797"/>
        <v>0</v>
      </c>
      <c r="AH1007" s="411">
        <f t="shared" si="797"/>
        <v>0</v>
      </c>
      <c r="AI1007" s="411">
        <f t="shared" si="797"/>
        <v>0</v>
      </c>
      <c r="AJ1007" s="411">
        <f t="shared" si="797"/>
        <v>0</v>
      </c>
      <c r="AK1007" s="411">
        <f t="shared" si="797"/>
        <v>0</v>
      </c>
      <c r="AL1007" s="411">
        <f t="shared" si="797"/>
        <v>0</v>
      </c>
      <c r="AM1007" s="306"/>
    </row>
    <row r="1008" spans="1:40" ht="1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798">Z1009</f>
        <v>0</v>
      </c>
      <c r="AA1010" s="411">
        <f t="shared" si="798"/>
        <v>0</v>
      </c>
      <c r="AB1010" s="411">
        <f t="shared" si="798"/>
        <v>0</v>
      </c>
      <c r="AC1010" s="411">
        <f t="shared" si="798"/>
        <v>0</v>
      </c>
      <c r="AD1010" s="411">
        <f t="shared" si="798"/>
        <v>0</v>
      </c>
      <c r="AE1010" s="411">
        <f t="shared" si="798"/>
        <v>0</v>
      </c>
      <c r="AF1010" s="411">
        <f t="shared" si="798"/>
        <v>0</v>
      </c>
      <c r="AG1010" s="411">
        <f t="shared" si="798"/>
        <v>0</v>
      </c>
      <c r="AH1010" s="411">
        <f t="shared" si="798"/>
        <v>0</v>
      </c>
      <c r="AI1010" s="411">
        <f t="shared" si="798"/>
        <v>0</v>
      </c>
      <c r="AJ1010" s="411">
        <f t="shared" si="798"/>
        <v>0</v>
      </c>
      <c r="AK1010" s="411">
        <f t="shared" si="798"/>
        <v>0</v>
      </c>
      <c r="AL1010" s="411">
        <f t="shared" si="798"/>
        <v>0</v>
      </c>
      <c r="AM1010" s="306"/>
    </row>
    <row r="1011" spans="1:39" ht="1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799">Z1012</f>
        <v>0</v>
      </c>
      <c r="AA1013" s="411">
        <f t="shared" si="799"/>
        <v>0</v>
      </c>
      <c r="AB1013" s="411">
        <f t="shared" si="799"/>
        <v>0</v>
      </c>
      <c r="AC1013" s="411">
        <f t="shared" si="799"/>
        <v>0</v>
      </c>
      <c r="AD1013" s="411">
        <f t="shared" si="799"/>
        <v>0</v>
      </c>
      <c r="AE1013" s="411">
        <f t="shared" si="799"/>
        <v>0</v>
      </c>
      <c r="AF1013" s="411">
        <f t="shared" si="799"/>
        <v>0</v>
      </c>
      <c r="AG1013" s="411">
        <f t="shared" si="799"/>
        <v>0</v>
      </c>
      <c r="AH1013" s="411">
        <f t="shared" si="799"/>
        <v>0</v>
      </c>
      <c r="AI1013" s="411">
        <f t="shared" si="799"/>
        <v>0</v>
      </c>
      <c r="AJ1013" s="411">
        <f t="shared" si="799"/>
        <v>0</v>
      </c>
      <c r="AK1013" s="411">
        <f t="shared" si="799"/>
        <v>0</v>
      </c>
      <c r="AL1013" s="411">
        <f t="shared" si="799"/>
        <v>0</v>
      </c>
      <c r="AM1013" s="297"/>
    </row>
    <row r="1014" spans="1:39" ht="1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800">Y1015</f>
        <v>0</v>
      </c>
      <c r="Z1016" s="411">
        <f t="shared" si="800"/>
        <v>0</v>
      </c>
      <c r="AA1016" s="411">
        <f t="shared" si="800"/>
        <v>0</v>
      </c>
      <c r="AB1016" s="411">
        <f t="shared" si="800"/>
        <v>0</v>
      </c>
      <c r="AC1016" s="411">
        <f t="shared" si="800"/>
        <v>0</v>
      </c>
      <c r="AD1016" s="411">
        <f t="shared" si="800"/>
        <v>0</v>
      </c>
      <c r="AE1016" s="411">
        <f t="shared" si="800"/>
        <v>0</v>
      </c>
      <c r="AF1016" s="411">
        <f t="shared" si="800"/>
        <v>0</v>
      </c>
      <c r="AG1016" s="411">
        <f t="shared" si="800"/>
        <v>0</v>
      </c>
      <c r="AH1016" s="411">
        <f t="shared" si="800"/>
        <v>0</v>
      </c>
      <c r="AI1016" s="411">
        <f t="shared" si="800"/>
        <v>0</v>
      </c>
      <c r="AJ1016" s="411">
        <f t="shared" si="800"/>
        <v>0</v>
      </c>
      <c r="AK1016" s="411">
        <f t="shared" si="800"/>
        <v>0</v>
      </c>
      <c r="AL1016" s="411">
        <f t="shared" si="800"/>
        <v>0</v>
      </c>
      <c r="AM1016" s="306"/>
    </row>
    <row r="1017" spans="1:39" ht="15.4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4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4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801">Z1020</f>
        <v>0</v>
      </c>
      <c r="AA1021" s="411">
        <f t="shared" ref="AA1021" si="802">AA1020</f>
        <v>0</v>
      </c>
      <c r="AB1021" s="411">
        <f t="shared" ref="AB1021" si="803">AB1020</f>
        <v>0</v>
      </c>
      <c r="AC1021" s="411">
        <f t="shared" ref="AC1021" si="804">AC1020</f>
        <v>0</v>
      </c>
      <c r="AD1021" s="411">
        <f t="shared" ref="AD1021" si="805">AD1020</f>
        <v>0</v>
      </c>
      <c r="AE1021" s="411">
        <f t="shared" ref="AE1021" si="806">AE1020</f>
        <v>0</v>
      </c>
      <c r="AF1021" s="411">
        <f t="shared" ref="AF1021" si="807">AF1020</f>
        <v>0</v>
      </c>
      <c r="AG1021" s="411">
        <f t="shared" ref="AG1021" si="808">AG1020</f>
        <v>0</v>
      </c>
      <c r="AH1021" s="411">
        <f t="shared" ref="AH1021" si="809">AH1020</f>
        <v>0</v>
      </c>
      <c r="AI1021" s="411">
        <f t="shared" ref="AI1021" si="810">AI1020</f>
        <v>0</v>
      </c>
      <c r="AJ1021" s="411">
        <f t="shared" ref="AJ1021" si="811">AJ1020</f>
        <v>0</v>
      </c>
      <c r="AK1021" s="411">
        <f t="shared" ref="AK1021" si="812">AK1020</f>
        <v>0</v>
      </c>
      <c r="AL1021" s="411">
        <f t="shared" ref="AL1021" si="813">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814">Z1023</f>
        <v>0</v>
      </c>
      <c r="AA1024" s="411">
        <f t="shared" ref="AA1024" si="815">AA1023</f>
        <v>0</v>
      </c>
      <c r="AB1024" s="411">
        <f t="shared" ref="AB1024" si="816">AB1023</f>
        <v>0</v>
      </c>
      <c r="AC1024" s="411">
        <f t="shared" ref="AC1024" si="817">AC1023</f>
        <v>0</v>
      </c>
      <c r="AD1024" s="411">
        <f t="shared" ref="AD1024" si="818">AD1023</f>
        <v>0</v>
      </c>
      <c r="AE1024" s="411">
        <f t="shared" ref="AE1024" si="819">AE1023</f>
        <v>0</v>
      </c>
      <c r="AF1024" s="411">
        <f t="shared" ref="AF1024" si="820">AF1023</f>
        <v>0</v>
      </c>
      <c r="AG1024" s="411">
        <f t="shared" ref="AG1024" si="821">AG1023</f>
        <v>0</v>
      </c>
      <c r="AH1024" s="411">
        <f t="shared" ref="AH1024" si="822">AH1023</f>
        <v>0</v>
      </c>
      <c r="AI1024" s="411">
        <f t="shared" ref="AI1024" si="823">AI1023</f>
        <v>0</v>
      </c>
      <c r="AJ1024" s="411">
        <f t="shared" ref="AJ1024" si="824">AJ1023</f>
        <v>0</v>
      </c>
      <c r="AK1024" s="411">
        <f t="shared" ref="AK1024" si="825">AK1023</f>
        <v>0</v>
      </c>
      <c r="AL1024" s="411">
        <f t="shared" ref="AL1024" si="826">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827">Z1026</f>
        <v>0</v>
      </c>
      <c r="AA1027" s="411">
        <f t="shared" ref="AA1027" si="828">AA1026</f>
        <v>0</v>
      </c>
      <c r="AB1027" s="411">
        <f t="shared" ref="AB1027" si="829">AB1026</f>
        <v>0</v>
      </c>
      <c r="AC1027" s="411">
        <f t="shared" ref="AC1027" si="830">AC1026</f>
        <v>0</v>
      </c>
      <c r="AD1027" s="411">
        <f t="shared" ref="AD1027" si="831">AD1026</f>
        <v>0</v>
      </c>
      <c r="AE1027" s="411">
        <f t="shared" ref="AE1027" si="832">AE1026</f>
        <v>0</v>
      </c>
      <c r="AF1027" s="411">
        <f t="shared" ref="AF1027" si="833">AF1026</f>
        <v>0</v>
      </c>
      <c r="AG1027" s="411">
        <f t="shared" ref="AG1027" si="834">AG1026</f>
        <v>0</v>
      </c>
      <c r="AH1027" s="411">
        <f t="shared" ref="AH1027" si="835">AH1026</f>
        <v>0</v>
      </c>
      <c r="AI1027" s="411">
        <f t="shared" ref="AI1027" si="836">AI1026</f>
        <v>0</v>
      </c>
      <c r="AJ1027" s="411">
        <f t="shared" ref="AJ1027" si="837">AJ1026</f>
        <v>0</v>
      </c>
      <c r="AK1027" s="411">
        <f t="shared" ref="AK1027" si="838">AK1026</f>
        <v>0</v>
      </c>
      <c r="AL1027" s="411">
        <f t="shared" ref="AL1027" si="839">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840">Z1029</f>
        <v>0</v>
      </c>
      <c r="AA1030" s="411">
        <f t="shared" ref="AA1030" si="841">AA1029</f>
        <v>0</v>
      </c>
      <c r="AB1030" s="411">
        <f t="shared" ref="AB1030" si="842">AB1029</f>
        <v>0</v>
      </c>
      <c r="AC1030" s="411">
        <f t="shared" ref="AC1030" si="843">AC1029</f>
        <v>0</v>
      </c>
      <c r="AD1030" s="411">
        <f t="shared" ref="AD1030" si="844">AD1029</f>
        <v>0</v>
      </c>
      <c r="AE1030" s="411">
        <f t="shared" ref="AE1030" si="845">AE1029</f>
        <v>0</v>
      </c>
      <c r="AF1030" s="411">
        <f t="shared" ref="AF1030" si="846">AF1029</f>
        <v>0</v>
      </c>
      <c r="AG1030" s="411">
        <f t="shared" ref="AG1030" si="847">AG1029</f>
        <v>0</v>
      </c>
      <c r="AH1030" s="411">
        <f t="shared" ref="AH1030" si="848">AH1029</f>
        <v>0</v>
      </c>
      <c r="AI1030" s="411">
        <f t="shared" ref="AI1030" si="849">AI1029</f>
        <v>0</v>
      </c>
      <c r="AJ1030" s="411">
        <f t="shared" ref="AJ1030" si="850">AJ1029</f>
        <v>0</v>
      </c>
      <c r="AK1030" s="411">
        <f t="shared" ref="AK1030" si="851">AK1029</f>
        <v>0</v>
      </c>
      <c r="AL1030" s="411">
        <f t="shared" ref="AL1030" si="852">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853">Z1033</f>
        <v>0</v>
      </c>
      <c r="AA1034" s="411">
        <f t="shared" ref="AA1034" si="854">AA1033</f>
        <v>0</v>
      </c>
      <c r="AB1034" s="411">
        <f t="shared" ref="AB1034" si="855">AB1033</f>
        <v>0</v>
      </c>
      <c r="AC1034" s="411">
        <f t="shared" ref="AC1034" si="856">AC1033</f>
        <v>0</v>
      </c>
      <c r="AD1034" s="411">
        <f t="shared" ref="AD1034" si="857">AD1033</f>
        <v>0</v>
      </c>
      <c r="AE1034" s="411">
        <f t="shared" ref="AE1034" si="858">AE1033</f>
        <v>0</v>
      </c>
      <c r="AF1034" s="411">
        <f t="shared" ref="AF1034" si="859">AF1033</f>
        <v>0</v>
      </c>
      <c r="AG1034" s="411">
        <f t="shared" ref="AG1034" si="860">AG1033</f>
        <v>0</v>
      </c>
      <c r="AH1034" s="411">
        <f t="shared" ref="AH1034" si="861">AH1033</f>
        <v>0</v>
      </c>
      <c r="AI1034" s="411">
        <f t="shared" ref="AI1034" si="862">AI1033</f>
        <v>0</v>
      </c>
      <c r="AJ1034" s="411">
        <f t="shared" ref="AJ1034" si="863">AJ1033</f>
        <v>0</v>
      </c>
      <c r="AK1034" s="411">
        <f t="shared" ref="AK1034" si="864">AK1033</f>
        <v>0</v>
      </c>
      <c r="AL1034" s="411">
        <f t="shared" ref="AL1034" si="865">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866">Z1036</f>
        <v>0</v>
      </c>
      <c r="AA1037" s="411">
        <f t="shared" ref="AA1037" si="867">AA1036</f>
        <v>0</v>
      </c>
      <c r="AB1037" s="411">
        <f t="shared" ref="AB1037" si="868">AB1036</f>
        <v>0</v>
      </c>
      <c r="AC1037" s="411">
        <f t="shared" ref="AC1037" si="869">AC1036</f>
        <v>0</v>
      </c>
      <c r="AD1037" s="411">
        <f t="shared" ref="AD1037" si="870">AD1036</f>
        <v>0</v>
      </c>
      <c r="AE1037" s="411">
        <f t="shared" ref="AE1037" si="871">AE1036</f>
        <v>0</v>
      </c>
      <c r="AF1037" s="411">
        <f t="shared" ref="AF1037" si="872">AF1036</f>
        <v>0</v>
      </c>
      <c r="AG1037" s="411">
        <f t="shared" ref="AG1037" si="873">AG1036</f>
        <v>0</v>
      </c>
      <c r="AH1037" s="411">
        <f t="shared" ref="AH1037" si="874">AH1036</f>
        <v>0</v>
      </c>
      <c r="AI1037" s="411">
        <f t="shared" ref="AI1037" si="875">AI1036</f>
        <v>0</v>
      </c>
      <c r="AJ1037" s="411">
        <f t="shared" ref="AJ1037" si="876">AJ1036</f>
        <v>0</v>
      </c>
      <c r="AK1037" s="411">
        <f t="shared" ref="AK1037" si="877">AK1036</f>
        <v>0</v>
      </c>
      <c r="AL1037" s="411">
        <f t="shared" ref="AL1037" si="878">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879">Z1039</f>
        <v>0</v>
      </c>
      <c r="AA1040" s="411">
        <f t="shared" ref="AA1040" si="880">AA1039</f>
        <v>0</v>
      </c>
      <c r="AB1040" s="411">
        <f t="shared" ref="AB1040" si="881">AB1039</f>
        <v>0</v>
      </c>
      <c r="AC1040" s="411">
        <f t="shared" ref="AC1040" si="882">AC1039</f>
        <v>0</v>
      </c>
      <c r="AD1040" s="411">
        <f t="shared" ref="AD1040" si="883">AD1039</f>
        <v>0</v>
      </c>
      <c r="AE1040" s="411">
        <f t="shared" ref="AE1040" si="884">AE1039</f>
        <v>0</v>
      </c>
      <c r="AF1040" s="411">
        <f t="shared" ref="AF1040" si="885">AF1039</f>
        <v>0</v>
      </c>
      <c r="AG1040" s="411">
        <f t="shared" ref="AG1040" si="886">AG1039</f>
        <v>0</v>
      </c>
      <c r="AH1040" s="411">
        <f t="shared" ref="AH1040" si="887">AH1039</f>
        <v>0</v>
      </c>
      <c r="AI1040" s="411">
        <f t="shared" ref="AI1040" si="888">AI1039</f>
        <v>0</v>
      </c>
      <c r="AJ1040" s="411">
        <f t="shared" ref="AJ1040" si="889">AJ1039</f>
        <v>0</v>
      </c>
      <c r="AK1040" s="411">
        <f t="shared" ref="AK1040" si="890">AK1039</f>
        <v>0</v>
      </c>
      <c r="AL1040" s="411">
        <f t="shared" ref="AL1040" si="891">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892">AA1042</f>
        <v>0</v>
      </c>
      <c r="AB1043" s="411">
        <f t="shared" ref="AB1043" si="893">AB1042</f>
        <v>0</v>
      </c>
      <c r="AC1043" s="411">
        <f t="shared" ref="AC1043" si="894">AC1042</f>
        <v>0</v>
      </c>
      <c r="AD1043" s="411">
        <f t="shared" ref="AD1043" si="895">AD1042</f>
        <v>0</v>
      </c>
      <c r="AE1043" s="411">
        <f>AE1042</f>
        <v>0</v>
      </c>
      <c r="AF1043" s="411">
        <f t="shared" ref="AF1043" si="896">AF1042</f>
        <v>0</v>
      </c>
      <c r="AG1043" s="411">
        <f t="shared" ref="AG1043" si="897">AG1042</f>
        <v>0</v>
      </c>
      <c r="AH1043" s="411">
        <f t="shared" ref="AH1043" si="898">AH1042</f>
        <v>0</v>
      </c>
      <c r="AI1043" s="411">
        <f t="shared" ref="AI1043" si="899">AI1042</f>
        <v>0</v>
      </c>
      <c r="AJ1043" s="411">
        <f t="shared" ref="AJ1043" si="900">AJ1042</f>
        <v>0</v>
      </c>
      <c r="AK1043" s="411">
        <f t="shared" ref="AK1043" si="901">AK1042</f>
        <v>0</v>
      </c>
      <c r="AL1043" s="411">
        <f t="shared" ref="AL1043" si="902">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903">Z1045</f>
        <v>0</v>
      </c>
      <c r="AA1046" s="411">
        <f t="shared" ref="AA1046" si="904">AA1045</f>
        <v>0</v>
      </c>
      <c r="AB1046" s="411">
        <f t="shared" ref="AB1046" si="905">AB1045</f>
        <v>0</v>
      </c>
      <c r="AC1046" s="411">
        <f t="shared" ref="AC1046" si="906">AC1045</f>
        <v>0</v>
      </c>
      <c r="AD1046" s="411">
        <f t="shared" ref="AD1046" si="907">AD1045</f>
        <v>0</v>
      </c>
      <c r="AE1046" s="411">
        <f t="shared" ref="AE1046" si="908">AE1045</f>
        <v>0</v>
      </c>
      <c r="AF1046" s="411">
        <f t="shared" ref="AF1046" si="909">AF1045</f>
        <v>0</v>
      </c>
      <c r="AG1046" s="411">
        <f t="shared" ref="AG1046" si="910">AG1045</f>
        <v>0</v>
      </c>
      <c r="AH1046" s="411">
        <f t="shared" ref="AH1046" si="911">AH1045</f>
        <v>0</v>
      </c>
      <c r="AI1046" s="411">
        <f t="shared" ref="AI1046" si="912">AI1045</f>
        <v>0</v>
      </c>
      <c r="AJ1046" s="411">
        <f t="shared" ref="AJ1046" si="913">AJ1045</f>
        <v>0</v>
      </c>
      <c r="AK1046" s="411">
        <f t="shared" ref="AK1046" si="914">AK1045</f>
        <v>0</v>
      </c>
      <c r="AL1046" s="411">
        <f t="shared" ref="AL1046" si="915">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916">Z1048</f>
        <v>0</v>
      </c>
      <c r="AA1049" s="411">
        <f t="shared" ref="AA1049" si="917">AA1048</f>
        <v>0</v>
      </c>
      <c r="AB1049" s="411">
        <f t="shared" ref="AB1049" si="918">AB1048</f>
        <v>0</v>
      </c>
      <c r="AC1049" s="411">
        <f t="shared" ref="AC1049" si="919">AC1048</f>
        <v>0</v>
      </c>
      <c r="AD1049" s="411">
        <f t="shared" ref="AD1049" si="920">AD1048</f>
        <v>0</v>
      </c>
      <c r="AE1049" s="411">
        <f t="shared" ref="AE1049" si="921">AE1048</f>
        <v>0</v>
      </c>
      <c r="AF1049" s="411">
        <f t="shared" ref="AF1049" si="922">AF1048</f>
        <v>0</v>
      </c>
      <c r="AG1049" s="411">
        <f t="shared" ref="AG1049" si="923">AG1048</f>
        <v>0</v>
      </c>
      <c r="AH1049" s="411">
        <f t="shared" ref="AH1049" si="924">AH1048</f>
        <v>0</v>
      </c>
      <c r="AI1049" s="411">
        <f t="shared" ref="AI1049" si="925">AI1048</f>
        <v>0</v>
      </c>
      <c r="AJ1049" s="411">
        <f t="shared" ref="AJ1049" si="926">AJ1048</f>
        <v>0</v>
      </c>
      <c r="AK1049" s="411">
        <f t="shared" ref="AK1049" si="927">AK1048</f>
        <v>0</v>
      </c>
      <c r="AL1049" s="411">
        <f t="shared" ref="AL1049" si="928">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929">Z1051</f>
        <v>0</v>
      </c>
      <c r="AA1052" s="411">
        <f t="shared" ref="AA1052" si="930">AA1051</f>
        <v>0</v>
      </c>
      <c r="AB1052" s="411">
        <f t="shared" ref="AB1052" si="931">AB1051</f>
        <v>0</v>
      </c>
      <c r="AC1052" s="411">
        <f t="shared" ref="AC1052" si="932">AC1051</f>
        <v>0</v>
      </c>
      <c r="AD1052" s="411">
        <f t="shared" ref="AD1052" si="933">AD1051</f>
        <v>0</v>
      </c>
      <c r="AE1052" s="411">
        <f t="shared" ref="AE1052" si="934">AE1051</f>
        <v>0</v>
      </c>
      <c r="AF1052" s="411">
        <f t="shared" ref="AF1052" si="935">AF1051</f>
        <v>0</v>
      </c>
      <c r="AG1052" s="411">
        <f t="shared" ref="AG1052" si="936">AG1051</f>
        <v>0</v>
      </c>
      <c r="AH1052" s="411">
        <f t="shared" ref="AH1052" si="937">AH1051</f>
        <v>0</v>
      </c>
      <c r="AI1052" s="411">
        <f t="shared" ref="AI1052" si="938">AI1051</f>
        <v>0</v>
      </c>
      <c r="AJ1052" s="411">
        <f t="shared" ref="AJ1052" si="939">AJ1051</f>
        <v>0</v>
      </c>
      <c r="AK1052" s="411">
        <f t="shared" ref="AK1052" si="940">AK1051</f>
        <v>0</v>
      </c>
      <c r="AL1052" s="411">
        <f t="shared" ref="AL1052" si="941">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942">Z1054</f>
        <v>0</v>
      </c>
      <c r="AA1055" s="411">
        <f t="shared" ref="AA1055" si="943">AA1054</f>
        <v>0</v>
      </c>
      <c r="AB1055" s="411">
        <f t="shared" ref="AB1055" si="944">AB1054</f>
        <v>0</v>
      </c>
      <c r="AC1055" s="411">
        <f t="shared" ref="AC1055" si="945">AC1054</f>
        <v>0</v>
      </c>
      <c r="AD1055" s="411">
        <f t="shared" ref="AD1055" si="946">AD1054</f>
        <v>0</v>
      </c>
      <c r="AE1055" s="411">
        <f t="shared" ref="AE1055" si="947">AE1054</f>
        <v>0</v>
      </c>
      <c r="AF1055" s="411">
        <f t="shared" ref="AF1055" si="948">AF1054</f>
        <v>0</v>
      </c>
      <c r="AG1055" s="411">
        <f t="shared" ref="AG1055" si="949">AG1054</f>
        <v>0</v>
      </c>
      <c r="AH1055" s="411">
        <f t="shared" ref="AH1055" si="950">AH1054</f>
        <v>0</v>
      </c>
      <c r="AI1055" s="411">
        <f t="shared" ref="AI1055" si="951">AI1054</f>
        <v>0</v>
      </c>
      <c r="AJ1055" s="411">
        <f t="shared" ref="AJ1055" si="952">AJ1054</f>
        <v>0</v>
      </c>
      <c r="AK1055" s="411">
        <f t="shared" ref="AK1055" si="953">AK1054</f>
        <v>0</v>
      </c>
      <c r="AL1055" s="411">
        <f t="shared" ref="AL1055" si="954">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955">Z1058</f>
        <v>0</v>
      </c>
      <c r="AA1059" s="411">
        <f t="shared" ref="AA1059" si="956">AA1058</f>
        <v>0</v>
      </c>
      <c r="AB1059" s="411">
        <f t="shared" ref="AB1059" si="957">AB1058</f>
        <v>0</v>
      </c>
      <c r="AC1059" s="411">
        <f t="shared" ref="AC1059" si="958">AC1058</f>
        <v>0</v>
      </c>
      <c r="AD1059" s="411">
        <f t="shared" ref="AD1059" si="959">AD1058</f>
        <v>0</v>
      </c>
      <c r="AE1059" s="411">
        <f t="shared" ref="AE1059" si="960">AE1058</f>
        <v>0</v>
      </c>
      <c r="AF1059" s="411">
        <f t="shared" ref="AF1059" si="961">AF1058</f>
        <v>0</v>
      </c>
      <c r="AG1059" s="411">
        <f t="shared" ref="AG1059" si="962">AG1058</f>
        <v>0</v>
      </c>
      <c r="AH1059" s="411">
        <f t="shared" ref="AH1059" si="963">AH1058</f>
        <v>0</v>
      </c>
      <c r="AI1059" s="411">
        <f t="shared" ref="AI1059" si="964">AI1058</f>
        <v>0</v>
      </c>
      <c r="AJ1059" s="411">
        <f t="shared" ref="AJ1059" si="965">AJ1058</f>
        <v>0</v>
      </c>
      <c r="AK1059" s="411">
        <f t="shared" ref="AK1059" si="966">AK1058</f>
        <v>0</v>
      </c>
      <c r="AL1059" s="411">
        <f t="shared" ref="AL1059" si="967">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968">Z1061</f>
        <v>0</v>
      </c>
      <c r="AA1062" s="411">
        <f t="shared" ref="AA1062" si="969">AA1061</f>
        <v>0</v>
      </c>
      <c r="AB1062" s="411">
        <f t="shared" ref="AB1062" si="970">AB1061</f>
        <v>0</v>
      </c>
      <c r="AC1062" s="411">
        <f t="shared" ref="AC1062" si="971">AC1061</f>
        <v>0</v>
      </c>
      <c r="AD1062" s="411">
        <f t="shared" ref="AD1062" si="972">AD1061</f>
        <v>0</v>
      </c>
      <c r="AE1062" s="411">
        <f t="shared" ref="AE1062" si="973">AE1061</f>
        <v>0</v>
      </c>
      <c r="AF1062" s="411">
        <f t="shared" ref="AF1062" si="974">AF1061</f>
        <v>0</v>
      </c>
      <c r="AG1062" s="411">
        <f t="shared" ref="AG1062" si="975">AG1061</f>
        <v>0</v>
      </c>
      <c r="AH1062" s="411">
        <f t="shared" ref="AH1062" si="976">AH1061</f>
        <v>0</v>
      </c>
      <c r="AI1062" s="411">
        <f t="shared" ref="AI1062" si="977">AI1061</f>
        <v>0</v>
      </c>
      <c r="AJ1062" s="411">
        <f t="shared" ref="AJ1062" si="978">AJ1061</f>
        <v>0</v>
      </c>
      <c r="AK1062" s="411">
        <f t="shared" ref="AK1062" si="979">AK1061</f>
        <v>0</v>
      </c>
      <c r="AL1062" s="411">
        <f t="shared" ref="AL1062" si="980">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981">Z1064</f>
        <v>0</v>
      </c>
      <c r="AA1065" s="411">
        <f t="shared" ref="AA1065" si="982">AA1064</f>
        <v>0</v>
      </c>
      <c r="AB1065" s="411">
        <f t="shared" ref="AB1065" si="983">AB1064</f>
        <v>0</v>
      </c>
      <c r="AC1065" s="411">
        <f t="shared" ref="AC1065" si="984">AC1064</f>
        <v>0</v>
      </c>
      <c r="AD1065" s="411">
        <f t="shared" ref="AD1065" si="985">AD1064</f>
        <v>0</v>
      </c>
      <c r="AE1065" s="411">
        <f t="shared" ref="AE1065" si="986">AE1064</f>
        <v>0</v>
      </c>
      <c r="AF1065" s="411">
        <f t="shared" ref="AF1065" si="987">AF1064</f>
        <v>0</v>
      </c>
      <c r="AG1065" s="411">
        <f t="shared" ref="AG1065" si="988">AG1064</f>
        <v>0</v>
      </c>
      <c r="AH1065" s="411">
        <f t="shared" ref="AH1065" si="989">AH1064</f>
        <v>0</v>
      </c>
      <c r="AI1065" s="411">
        <f t="shared" ref="AI1065" si="990">AI1064</f>
        <v>0</v>
      </c>
      <c r="AJ1065" s="411">
        <f t="shared" ref="AJ1065" si="991">AJ1064</f>
        <v>0</v>
      </c>
      <c r="AK1065" s="411">
        <f t="shared" ref="AK1065" si="992">AK1064</f>
        <v>0</v>
      </c>
      <c r="AL1065" s="411">
        <f t="shared" ref="AL1065" si="993">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994">Z1068</f>
        <v>0</v>
      </c>
      <c r="AA1069" s="411">
        <f t="shared" ref="AA1069" si="995">AA1068</f>
        <v>0</v>
      </c>
      <c r="AB1069" s="411">
        <f t="shared" ref="AB1069" si="996">AB1068</f>
        <v>0</v>
      </c>
      <c r="AC1069" s="411">
        <f t="shared" ref="AC1069" si="997">AC1068</f>
        <v>0</v>
      </c>
      <c r="AD1069" s="411">
        <f t="shared" ref="AD1069" si="998">AD1068</f>
        <v>0</v>
      </c>
      <c r="AE1069" s="411">
        <f t="shared" ref="AE1069" si="999">AE1068</f>
        <v>0</v>
      </c>
      <c r="AF1069" s="411">
        <f t="shared" ref="AF1069" si="1000">AF1068</f>
        <v>0</v>
      </c>
      <c r="AG1069" s="411">
        <f t="shared" ref="AG1069" si="1001">AG1068</f>
        <v>0</v>
      </c>
      <c r="AH1069" s="411">
        <f t="shared" ref="AH1069" si="1002">AH1068</f>
        <v>0</v>
      </c>
      <c r="AI1069" s="411">
        <f t="shared" ref="AI1069" si="1003">AI1068</f>
        <v>0</v>
      </c>
      <c r="AJ1069" s="411">
        <f t="shared" ref="AJ1069" si="1004">AJ1068</f>
        <v>0</v>
      </c>
      <c r="AK1069" s="411">
        <f t="shared" ref="AK1069" si="1005">AK1068</f>
        <v>0</v>
      </c>
      <c r="AL1069" s="411">
        <f t="shared" ref="AL1069" si="1006">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1007">Z1071</f>
        <v>0</v>
      </c>
      <c r="AA1072" s="411">
        <f t="shared" ref="AA1072" si="1008">AA1071</f>
        <v>0</v>
      </c>
      <c r="AB1072" s="411">
        <f t="shared" ref="AB1072" si="1009">AB1071</f>
        <v>0</v>
      </c>
      <c r="AC1072" s="411">
        <f t="shared" ref="AC1072" si="1010">AC1071</f>
        <v>0</v>
      </c>
      <c r="AD1072" s="411">
        <f t="shared" ref="AD1072" si="1011">AD1071</f>
        <v>0</v>
      </c>
      <c r="AE1072" s="411">
        <f t="shared" ref="AE1072" si="1012">AE1071</f>
        <v>0</v>
      </c>
      <c r="AF1072" s="411">
        <f t="shared" ref="AF1072" si="1013">AF1071</f>
        <v>0</v>
      </c>
      <c r="AG1072" s="411">
        <f t="shared" ref="AG1072" si="1014">AG1071</f>
        <v>0</v>
      </c>
      <c r="AH1072" s="411">
        <f t="shared" ref="AH1072" si="1015">AH1071</f>
        <v>0</v>
      </c>
      <c r="AI1072" s="411">
        <f t="shared" ref="AI1072" si="1016">AI1071</f>
        <v>0</v>
      </c>
      <c r="AJ1072" s="411">
        <f t="shared" ref="AJ1072" si="1017">AJ1071</f>
        <v>0</v>
      </c>
      <c r="AK1072" s="411">
        <f t="shared" ref="AK1072" si="1018">AK1071</f>
        <v>0</v>
      </c>
      <c r="AL1072" s="411">
        <f t="shared" ref="AL1072" si="1019">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1020">Z1074</f>
        <v>0</v>
      </c>
      <c r="AA1075" s="411">
        <f t="shared" ref="AA1075" si="1021">AA1074</f>
        <v>0</v>
      </c>
      <c r="AB1075" s="411">
        <f t="shared" ref="AB1075" si="1022">AB1074</f>
        <v>0</v>
      </c>
      <c r="AC1075" s="411">
        <f t="shared" ref="AC1075" si="1023">AC1074</f>
        <v>0</v>
      </c>
      <c r="AD1075" s="411">
        <f t="shared" ref="AD1075" si="1024">AD1074</f>
        <v>0</v>
      </c>
      <c r="AE1075" s="411">
        <f t="shared" ref="AE1075" si="1025">AE1074</f>
        <v>0</v>
      </c>
      <c r="AF1075" s="411">
        <f t="shared" ref="AF1075" si="1026">AF1074</f>
        <v>0</v>
      </c>
      <c r="AG1075" s="411">
        <f t="shared" ref="AG1075" si="1027">AG1074</f>
        <v>0</v>
      </c>
      <c r="AH1075" s="411">
        <f t="shared" ref="AH1075" si="1028">AH1074</f>
        <v>0</v>
      </c>
      <c r="AI1075" s="411">
        <f t="shared" ref="AI1075" si="1029">AI1074</f>
        <v>0</v>
      </c>
      <c r="AJ1075" s="411">
        <f t="shared" ref="AJ1075" si="1030">AJ1074</f>
        <v>0</v>
      </c>
      <c r="AK1075" s="411">
        <f t="shared" ref="AK1075" si="1031">AK1074</f>
        <v>0</v>
      </c>
      <c r="AL1075" s="411">
        <f t="shared" ref="AL1075" si="1032">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1033">Z1077</f>
        <v>0</v>
      </c>
      <c r="AA1078" s="411">
        <f t="shared" ref="AA1078" si="1034">AA1077</f>
        <v>0</v>
      </c>
      <c r="AB1078" s="411">
        <f t="shared" ref="AB1078" si="1035">AB1077</f>
        <v>0</v>
      </c>
      <c r="AC1078" s="411">
        <f t="shared" ref="AC1078" si="1036">AC1077</f>
        <v>0</v>
      </c>
      <c r="AD1078" s="411">
        <f t="shared" ref="AD1078" si="1037">AD1077</f>
        <v>0</v>
      </c>
      <c r="AE1078" s="411">
        <f t="shared" ref="AE1078" si="1038">AE1077</f>
        <v>0</v>
      </c>
      <c r="AF1078" s="411">
        <f t="shared" ref="AF1078" si="1039">AF1077</f>
        <v>0</v>
      </c>
      <c r="AG1078" s="411">
        <f t="shared" ref="AG1078" si="1040">AG1077</f>
        <v>0</v>
      </c>
      <c r="AH1078" s="411">
        <f t="shared" ref="AH1078" si="1041">AH1077</f>
        <v>0</v>
      </c>
      <c r="AI1078" s="411">
        <f t="shared" ref="AI1078" si="1042">AI1077</f>
        <v>0</v>
      </c>
      <c r="AJ1078" s="411">
        <f t="shared" ref="AJ1078" si="1043">AJ1077</f>
        <v>0</v>
      </c>
      <c r="AK1078" s="411">
        <f t="shared" ref="AK1078" si="1044">AK1077</f>
        <v>0</v>
      </c>
      <c r="AL1078" s="411">
        <f t="shared" ref="AL1078" si="1045">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1046">Z1080</f>
        <v>0</v>
      </c>
      <c r="AA1081" s="411">
        <f t="shared" ref="AA1081" si="1047">AA1080</f>
        <v>0</v>
      </c>
      <c r="AB1081" s="411">
        <f t="shared" ref="AB1081" si="1048">AB1080</f>
        <v>0</v>
      </c>
      <c r="AC1081" s="411">
        <f t="shared" ref="AC1081" si="1049">AC1080</f>
        <v>0</v>
      </c>
      <c r="AD1081" s="411">
        <f t="shared" ref="AD1081" si="1050">AD1080</f>
        <v>0</v>
      </c>
      <c r="AE1081" s="411">
        <f t="shared" ref="AE1081" si="1051">AE1080</f>
        <v>0</v>
      </c>
      <c r="AF1081" s="411">
        <f t="shared" ref="AF1081" si="1052">AF1080</f>
        <v>0</v>
      </c>
      <c r="AG1081" s="411">
        <f t="shared" ref="AG1081" si="1053">AG1080</f>
        <v>0</v>
      </c>
      <c r="AH1081" s="411">
        <f t="shared" ref="AH1081" si="1054">AH1080</f>
        <v>0</v>
      </c>
      <c r="AI1081" s="411">
        <f t="shared" ref="AI1081" si="1055">AI1080</f>
        <v>0</v>
      </c>
      <c r="AJ1081" s="411">
        <f t="shared" ref="AJ1081" si="1056">AJ1080</f>
        <v>0</v>
      </c>
      <c r="AK1081" s="411">
        <f t="shared" ref="AK1081" si="1057">AK1080</f>
        <v>0</v>
      </c>
      <c r="AL1081" s="411">
        <f t="shared" ref="AL1081" si="1058">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1059">Z1083</f>
        <v>0</v>
      </c>
      <c r="AA1084" s="411">
        <f t="shared" ref="AA1084" si="1060">AA1083</f>
        <v>0</v>
      </c>
      <c r="AB1084" s="411">
        <f t="shared" ref="AB1084" si="1061">AB1083</f>
        <v>0</v>
      </c>
      <c r="AC1084" s="411">
        <f t="shared" ref="AC1084" si="1062">AC1083</f>
        <v>0</v>
      </c>
      <c r="AD1084" s="411">
        <f t="shared" ref="AD1084" si="1063">AD1083</f>
        <v>0</v>
      </c>
      <c r="AE1084" s="411">
        <f t="shared" ref="AE1084" si="1064">AE1083</f>
        <v>0</v>
      </c>
      <c r="AF1084" s="411">
        <f t="shared" ref="AF1084" si="1065">AF1083</f>
        <v>0</v>
      </c>
      <c r="AG1084" s="411">
        <f t="shared" ref="AG1084" si="1066">AG1083</f>
        <v>0</v>
      </c>
      <c r="AH1084" s="411">
        <f t="shared" ref="AH1084" si="1067">AH1083</f>
        <v>0</v>
      </c>
      <c r="AI1084" s="411">
        <f t="shared" ref="AI1084" si="1068">AI1083</f>
        <v>0</v>
      </c>
      <c r="AJ1084" s="411">
        <f t="shared" ref="AJ1084" si="1069">AJ1083</f>
        <v>0</v>
      </c>
      <c r="AK1084" s="411">
        <f t="shared" ref="AK1084" si="1070">AK1083</f>
        <v>0</v>
      </c>
      <c r="AL1084" s="411">
        <f t="shared" ref="AL1084" si="1071">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1072">Z1086</f>
        <v>0</v>
      </c>
      <c r="AA1087" s="411">
        <f t="shared" ref="AA1087" si="1073">AA1086</f>
        <v>0</v>
      </c>
      <c r="AB1087" s="411">
        <f t="shared" ref="AB1087" si="1074">AB1086</f>
        <v>0</v>
      </c>
      <c r="AC1087" s="411">
        <f t="shared" ref="AC1087" si="1075">AC1086</f>
        <v>0</v>
      </c>
      <c r="AD1087" s="411">
        <f t="shared" ref="AD1087" si="1076">AD1086</f>
        <v>0</v>
      </c>
      <c r="AE1087" s="411">
        <f t="shared" ref="AE1087" si="1077">AE1086</f>
        <v>0</v>
      </c>
      <c r="AF1087" s="411">
        <f t="shared" ref="AF1087" si="1078">AF1086</f>
        <v>0</v>
      </c>
      <c r="AG1087" s="411">
        <f t="shared" ref="AG1087" si="1079">AG1086</f>
        <v>0</v>
      </c>
      <c r="AH1087" s="411">
        <f t="shared" ref="AH1087" si="1080">AH1086</f>
        <v>0</v>
      </c>
      <c r="AI1087" s="411">
        <f t="shared" ref="AI1087" si="1081">AI1086</f>
        <v>0</v>
      </c>
      <c r="AJ1087" s="411">
        <f t="shared" ref="AJ1087" si="1082">AJ1086</f>
        <v>0</v>
      </c>
      <c r="AK1087" s="411">
        <f t="shared" ref="AK1087" si="1083">AK1086</f>
        <v>0</v>
      </c>
      <c r="AL1087" s="411">
        <f t="shared" ref="AL1087" si="1084">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1085">Z1089</f>
        <v>0</v>
      </c>
      <c r="AA1090" s="411">
        <f t="shared" ref="AA1090" si="1086">AA1089</f>
        <v>0</v>
      </c>
      <c r="AB1090" s="411">
        <f t="shared" ref="AB1090" si="1087">AB1089</f>
        <v>0</v>
      </c>
      <c r="AC1090" s="411">
        <f t="shared" ref="AC1090" si="1088">AC1089</f>
        <v>0</v>
      </c>
      <c r="AD1090" s="411">
        <f t="shared" ref="AD1090" si="1089">AD1089</f>
        <v>0</v>
      </c>
      <c r="AE1090" s="411">
        <f t="shared" ref="AE1090" si="1090">AE1089</f>
        <v>0</v>
      </c>
      <c r="AF1090" s="411">
        <f t="shared" ref="AF1090" si="1091">AF1089</f>
        <v>0</v>
      </c>
      <c r="AG1090" s="411">
        <f t="shared" ref="AG1090" si="1092">AG1089</f>
        <v>0</v>
      </c>
      <c r="AH1090" s="411">
        <f t="shared" ref="AH1090" si="1093">AH1089</f>
        <v>0</v>
      </c>
      <c r="AI1090" s="411">
        <f t="shared" ref="AI1090" si="1094">AI1089</f>
        <v>0</v>
      </c>
      <c r="AJ1090" s="411">
        <f t="shared" ref="AJ1090" si="1095">AJ1089</f>
        <v>0</v>
      </c>
      <c r="AK1090" s="411">
        <f t="shared" ref="AK1090" si="1096">AK1089</f>
        <v>0</v>
      </c>
      <c r="AL1090" s="411">
        <f t="shared" ref="AL1090" si="1097">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1098">Z1092</f>
        <v>0</v>
      </c>
      <c r="AA1093" s="411">
        <f t="shared" ref="AA1093" si="1099">AA1092</f>
        <v>0</v>
      </c>
      <c r="AB1093" s="411">
        <f t="shared" ref="AB1093" si="1100">AB1092</f>
        <v>0</v>
      </c>
      <c r="AC1093" s="411">
        <f t="shared" ref="AC1093" si="1101">AC1092</f>
        <v>0</v>
      </c>
      <c r="AD1093" s="411">
        <f t="shared" ref="AD1093" si="1102">AD1092</f>
        <v>0</v>
      </c>
      <c r="AE1093" s="411">
        <f t="shared" ref="AE1093" si="1103">AE1092</f>
        <v>0</v>
      </c>
      <c r="AF1093" s="411">
        <f t="shared" ref="AF1093" si="1104">AF1092</f>
        <v>0</v>
      </c>
      <c r="AG1093" s="411">
        <f t="shared" ref="AG1093" si="1105">AG1092</f>
        <v>0</v>
      </c>
      <c r="AH1093" s="411">
        <f t="shared" ref="AH1093" si="1106">AH1092</f>
        <v>0</v>
      </c>
      <c r="AI1093" s="411">
        <f t="shared" ref="AI1093" si="1107">AI1092</f>
        <v>0</v>
      </c>
      <c r="AJ1093" s="411">
        <f t="shared" ref="AJ1093" si="1108">AJ1092</f>
        <v>0</v>
      </c>
      <c r="AK1093" s="411">
        <f t="shared" ref="AK1093" si="1109">AK1092</f>
        <v>0</v>
      </c>
      <c r="AL1093" s="411">
        <f t="shared" ref="AL1093" si="1110">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5"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1111">Z1095</f>
        <v>0</v>
      </c>
      <c r="AA1096" s="411">
        <f t="shared" ref="AA1096" si="1112">AA1095</f>
        <v>0</v>
      </c>
      <c r="AB1096" s="411">
        <f t="shared" ref="AB1096" si="1113">AB1095</f>
        <v>0</v>
      </c>
      <c r="AC1096" s="411">
        <f t="shared" ref="AC1096" si="1114">AC1095</f>
        <v>0</v>
      </c>
      <c r="AD1096" s="411">
        <f t="shared" ref="AD1096" si="1115">AD1095</f>
        <v>0</v>
      </c>
      <c r="AE1096" s="411">
        <f t="shared" ref="AE1096" si="1116">AE1095</f>
        <v>0</v>
      </c>
      <c r="AF1096" s="411">
        <f t="shared" ref="AF1096" si="1117">AF1095</f>
        <v>0</v>
      </c>
      <c r="AG1096" s="411">
        <f t="shared" ref="AG1096" si="1118">AG1095</f>
        <v>0</v>
      </c>
      <c r="AH1096" s="411">
        <f t="shared" ref="AH1096" si="1119">AH1095</f>
        <v>0</v>
      </c>
      <c r="AI1096" s="411">
        <f t="shared" ref="AI1096" si="1120">AI1095</f>
        <v>0</v>
      </c>
      <c r="AJ1096" s="411">
        <f t="shared" ref="AJ1096" si="1121">AJ1095</f>
        <v>0</v>
      </c>
      <c r="AK1096" s="411">
        <f t="shared" ref="AK1096" si="1122">AK1095</f>
        <v>0</v>
      </c>
      <c r="AL1096" s="411">
        <f t="shared" ref="AL1096" si="1123">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5"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1124">Z1098</f>
        <v>0</v>
      </c>
      <c r="AA1099" s="411">
        <f t="shared" ref="AA1099" si="1125">AA1098</f>
        <v>0</v>
      </c>
      <c r="AB1099" s="411">
        <f t="shared" ref="AB1099" si="1126">AB1098</f>
        <v>0</v>
      </c>
      <c r="AC1099" s="411">
        <f t="shared" ref="AC1099" si="1127">AC1098</f>
        <v>0</v>
      </c>
      <c r="AD1099" s="411">
        <f t="shared" ref="AD1099" si="1128">AD1098</f>
        <v>0</v>
      </c>
      <c r="AE1099" s="411">
        <f t="shared" ref="AE1099" si="1129">AE1098</f>
        <v>0</v>
      </c>
      <c r="AF1099" s="411">
        <f t="shared" ref="AF1099" si="1130">AF1098</f>
        <v>0</v>
      </c>
      <c r="AG1099" s="411">
        <f t="shared" ref="AG1099" si="1131">AG1098</f>
        <v>0</v>
      </c>
      <c r="AH1099" s="411">
        <f t="shared" ref="AH1099" si="1132">AH1098</f>
        <v>0</v>
      </c>
      <c r="AI1099" s="411">
        <f t="shared" ref="AI1099" si="1133">AI1098</f>
        <v>0</v>
      </c>
      <c r="AJ1099" s="411">
        <f t="shared" ref="AJ1099" si="1134">AJ1098</f>
        <v>0</v>
      </c>
      <c r="AK1099" s="411">
        <f t="shared" ref="AK1099" si="1135">AK1098</f>
        <v>0</v>
      </c>
      <c r="AL1099" s="411">
        <f t="shared" ref="AL1099" si="1136">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5"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1137">Z1101</f>
        <v>0</v>
      </c>
      <c r="AA1102" s="411">
        <f t="shared" ref="AA1102" si="1138">AA1101</f>
        <v>0</v>
      </c>
      <c r="AB1102" s="411">
        <f t="shared" ref="AB1102" si="1139">AB1101</f>
        <v>0</v>
      </c>
      <c r="AC1102" s="411">
        <f t="shared" ref="AC1102" si="1140">AC1101</f>
        <v>0</v>
      </c>
      <c r="AD1102" s="411">
        <f t="shared" ref="AD1102" si="1141">AD1101</f>
        <v>0</v>
      </c>
      <c r="AE1102" s="411">
        <f t="shared" ref="AE1102" si="1142">AE1101</f>
        <v>0</v>
      </c>
      <c r="AF1102" s="411">
        <f t="shared" ref="AF1102" si="1143">AF1101</f>
        <v>0</v>
      </c>
      <c r="AG1102" s="411">
        <f t="shared" ref="AG1102" si="1144">AG1101</f>
        <v>0</v>
      </c>
      <c r="AH1102" s="411">
        <f t="shared" ref="AH1102" si="1145">AH1101</f>
        <v>0</v>
      </c>
      <c r="AI1102" s="411">
        <f t="shared" ref="AI1102" si="1146">AI1101</f>
        <v>0</v>
      </c>
      <c r="AJ1102" s="411">
        <f t="shared" ref="AJ1102" si="1147">AJ1101</f>
        <v>0</v>
      </c>
      <c r="AK1102" s="411">
        <f t="shared" ref="AK1102" si="1148">AK1101</f>
        <v>0</v>
      </c>
      <c r="AL1102" s="411">
        <f t="shared" ref="AL1102" si="1149">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1150">Z1104</f>
        <v>0</v>
      </c>
      <c r="AA1105" s="411">
        <f t="shared" ref="AA1105" si="1151">AA1104</f>
        <v>0</v>
      </c>
      <c r="AB1105" s="411">
        <f t="shared" ref="AB1105" si="1152">AB1104</f>
        <v>0</v>
      </c>
      <c r="AC1105" s="411">
        <f t="shared" ref="AC1105" si="1153">AC1104</f>
        <v>0</v>
      </c>
      <c r="AD1105" s="411">
        <f t="shared" ref="AD1105" si="1154">AD1104</f>
        <v>0</v>
      </c>
      <c r="AE1105" s="411">
        <f t="shared" ref="AE1105" si="1155">AE1104</f>
        <v>0</v>
      </c>
      <c r="AF1105" s="411">
        <f t="shared" ref="AF1105" si="1156">AF1104</f>
        <v>0</v>
      </c>
      <c r="AG1105" s="411">
        <f t="shared" ref="AG1105" si="1157">AG1104</f>
        <v>0</v>
      </c>
      <c r="AH1105" s="411">
        <f t="shared" ref="AH1105" si="1158">AH1104</f>
        <v>0</v>
      </c>
      <c r="AI1105" s="411">
        <f t="shared" ref="AI1105" si="1159">AI1104</f>
        <v>0</v>
      </c>
      <c r="AJ1105" s="411">
        <f t="shared" ref="AJ1105" si="1160">AJ1104</f>
        <v>0</v>
      </c>
      <c r="AK1105" s="411">
        <f t="shared" ref="AK1105" si="1161">AK1104</f>
        <v>0</v>
      </c>
      <c r="AL1105" s="411">
        <f t="shared" ref="AL1105" si="1162">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1163">Z1107</f>
        <v>0</v>
      </c>
      <c r="AA1108" s="411">
        <f t="shared" ref="AA1108" si="1164">AA1107</f>
        <v>0</v>
      </c>
      <c r="AB1108" s="411">
        <f t="shared" ref="AB1108" si="1165">AB1107</f>
        <v>0</v>
      </c>
      <c r="AC1108" s="411">
        <f t="shared" ref="AC1108" si="1166">AC1107</f>
        <v>0</v>
      </c>
      <c r="AD1108" s="411">
        <f t="shared" ref="AD1108" si="1167">AD1107</f>
        <v>0</v>
      </c>
      <c r="AE1108" s="411">
        <f t="shared" ref="AE1108" si="1168">AE1107</f>
        <v>0</v>
      </c>
      <c r="AF1108" s="411">
        <f t="shared" ref="AF1108" si="1169">AF1107</f>
        <v>0</v>
      </c>
      <c r="AG1108" s="411">
        <f t="shared" ref="AG1108" si="1170">AG1107</f>
        <v>0</v>
      </c>
      <c r="AH1108" s="411">
        <f t="shared" ref="AH1108" si="1171">AH1107</f>
        <v>0</v>
      </c>
      <c r="AI1108" s="411">
        <f t="shared" ref="AI1108" si="1172">AI1107</f>
        <v>0</v>
      </c>
      <c r="AJ1108" s="411">
        <f t="shared" ref="AJ1108" si="1173">AJ1107</f>
        <v>0</v>
      </c>
      <c r="AK1108" s="411">
        <f t="shared" ref="AK1108" si="1174">AK1107</f>
        <v>0</v>
      </c>
      <c r="AL1108" s="411">
        <f t="shared" ref="AL1108" si="1175">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4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4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1.15E-2</v>
      </c>
      <c r="AA1113" s="341">
        <f>HLOOKUP(AA$35,'3.  Distribution Rates'!$C$122:$P$133,12,FALSE)</f>
        <v>2.7039</v>
      </c>
      <c r="AB1113" s="341">
        <f>HLOOKUP(AB$35,'3.  Distribution Rates'!$C$122:$P$133,12,FALSE)</f>
        <v>19.649100000000001</v>
      </c>
      <c r="AC1113" s="341">
        <f>HLOOKUP(AC$35,'3.  Distribution Rates'!$C$122:$P$133,12,FALSE)</f>
        <v>9.5854999999999997</v>
      </c>
      <c r="AD1113" s="341">
        <f>HLOOKUP(AD$35,'3.  Distribution Rates'!$C$122:$P$133,12,FALSE)</f>
        <v>2.1999999999999999E-2</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1496.0106900850635</v>
      </c>
      <c r="AA1114" s="378">
        <f>'4.  2011-2014 LRAM'!AA143*AA1113</f>
        <v>388.14594810010357</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1176">SUM(Y1114:AL1114)</f>
        <v>1884.1566381851671</v>
      </c>
    </row>
    <row r="1115" spans="1:39" ht="1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1475.8624852320984</v>
      </c>
      <c r="AA1115" s="378">
        <f>'4.  2011-2014 LRAM'!AA272*AA1113</f>
        <v>2008.625840798486</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1176"/>
        <v>3484.4883260305842</v>
      </c>
    </row>
    <row r="1116" spans="1:39" ht="1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1563.404081977638</v>
      </c>
      <c r="AA1116" s="378">
        <f>'4.  2011-2014 LRAM'!AA401*AA1113</f>
        <v>275.38487530833476</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1176"/>
        <v>1838.7889572859729</v>
      </c>
    </row>
    <row r="1117" spans="1:39" ht="1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5493.8382854500005</v>
      </c>
      <c r="AA1117" s="378">
        <f>'4.  2011-2014 LRAM'!AA531*AA1113</f>
        <v>3683.1957401283835</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1176"/>
        <v>9177.0340255783849</v>
      </c>
    </row>
    <row r="1118" spans="1:39" ht="1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1177">Y212*Y1113</f>
        <v>0</v>
      </c>
      <c r="Z1118" s="378">
        <f t="shared" si="1177"/>
        <v>20677.154509892105</v>
      </c>
      <c r="AA1118" s="378">
        <f t="shared" si="1177"/>
        <v>6297.3650308848082</v>
      </c>
      <c r="AB1118" s="378">
        <f t="shared" si="1177"/>
        <v>0</v>
      </c>
      <c r="AC1118" s="378">
        <f t="shared" si="1177"/>
        <v>675.93809921625723</v>
      </c>
      <c r="AD1118" s="378">
        <f t="shared" si="1177"/>
        <v>1398.1610217527673</v>
      </c>
      <c r="AE1118" s="378">
        <f t="shared" si="1177"/>
        <v>0</v>
      </c>
      <c r="AF1118" s="378">
        <f t="shared" si="1177"/>
        <v>0</v>
      </c>
      <c r="AG1118" s="378">
        <f t="shared" si="1177"/>
        <v>0</v>
      </c>
      <c r="AH1118" s="378">
        <f t="shared" si="1177"/>
        <v>0</v>
      </c>
      <c r="AI1118" s="378">
        <f t="shared" si="1177"/>
        <v>0</v>
      </c>
      <c r="AJ1118" s="378">
        <f t="shared" si="1177"/>
        <v>0</v>
      </c>
      <c r="AK1118" s="378">
        <f t="shared" si="1177"/>
        <v>0</v>
      </c>
      <c r="AL1118" s="378">
        <f t="shared" si="1177"/>
        <v>0</v>
      </c>
      <c r="AM1118" s="629">
        <f t="shared" si="1176"/>
        <v>29048.618661745939</v>
      </c>
    </row>
    <row r="1119" spans="1:39" ht="1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1178">Y395*Y1113</f>
        <v>0</v>
      </c>
      <c r="Z1119" s="378">
        <f t="shared" si="1178"/>
        <v>1888.7868331044824</v>
      </c>
      <c r="AA1119" s="378">
        <f t="shared" si="1178"/>
        <v>7510.8341419816252</v>
      </c>
      <c r="AB1119" s="378">
        <f t="shared" si="1178"/>
        <v>0</v>
      </c>
      <c r="AC1119" s="378">
        <f t="shared" si="1178"/>
        <v>1402.5120279106363</v>
      </c>
      <c r="AD1119" s="378">
        <f t="shared" si="1178"/>
        <v>0</v>
      </c>
      <c r="AE1119" s="378">
        <f t="shared" si="1178"/>
        <v>0</v>
      </c>
      <c r="AF1119" s="378">
        <f t="shared" si="1178"/>
        <v>0</v>
      </c>
      <c r="AG1119" s="378">
        <f t="shared" si="1178"/>
        <v>0</v>
      </c>
      <c r="AH1119" s="378">
        <f t="shared" si="1178"/>
        <v>0</v>
      </c>
      <c r="AI1119" s="378">
        <f t="shared" si="1178"/>
        <v>0</v>
      </c>
      <c r="AJ1119" s="378">
        <f t="shared" si="1178"/>
        <v>0</v>
      </c>
      <c r="AK1119" s="378">
        <f t="shared" si="1178"/>
        <v>0</v>
      </c>
      <c r="AL1119" s="378">
        <f t="shared" si="1178"/>
        <v>0</v>
      </c>
      <c r="AM1119" s="629">
        <f t="shared" si="1176"/>
        <v>10802.133002996743</v>
      </c>
    </row>
    <row r="1120" spans="1:39" ht="1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1179">Y578*Y1113</f>
        <v>0</v>
      </c>
      <c r="Z1120" s="378">
        <f t="shared" si="1179"/>
        <v>8013.6397956318724</v>
      </c>
      <c r="AA1120" s="378">
        <f t="shared" si="1179"/>
        <v>4619.6719286753032</v>
      </c>
      <c r="AB1120" s="378">
        <f t="shared" si="1179"/>
        <v>0</v>
      </c>
      <c r="AC1120" s="378">
        <f t="shared" si="1179"/>
        <v>0</v>
      </c>
      <c r="AD1120" s="378">
        <f t="shared" si="1179"/>
        <v>0</v>
      </c>
      <c r="AE1120" s="378">
        <f t="shared" si="1179"/>
        <v>0</v>
      </c>
      <c r="AF1120" s="378">
        <f t="shared" si="1179"/>
        <v>0</v>
      </c>
      <c r="AG1120" s="378">
        <f t="shared" si="1179"/>
        <v>0</v>
      </c>
      <c r="AH1120" s="378">
        <f t="shared" si="1179"/>
        <v>0</v>
      </c>
      <c r="AI1120" s="378">
        <f t="shared" si="1179"/>
        <v>0</v>
      </c>
      <c r="AJ1120" s="378">
        <f t="shared" si="1179"/>
        <v>0</v>
      </c>
      <c r="AK1120" s="378">
        <f t="shared" si="1179"/>
        <v>0</v>
      </c>
      <c r="AL1120" s="378">
        <f t="shared" si="1179"/>
        <v>0</v>
      </c>
      <c r="AM1120" s="629">
        <f t="shared" si="1176"/>
        <v>12633.311724307176</v>
      </c>
    </row>
    <row r="1121" spans="2:39" ht="1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1180">Y761*Y1113</f>
        <v>0</v>
      </c>
      <c r="Z1121" s="378">
        <f t="shared" si="1180"/>
        <v>0</v>
      </c>
      <c r="AA1121" s="378">
        <f t="shared" si="1180"/>
        <v>0</v>
      </c>
      <c r="AB1121" s="378">
        <f t="shared" si="1180"/>
        <v>0</v>
      </c>
      <c r="AC1121" s="378">
        <f t="shared" si="1180"/>
        <v>0</v>
      </c>
      <c r="AD1121" s="378">
        <f t="shared" si="1180"/>
        <v>0</v>
      </c>
      <c r="AE1121" s="378">
        <f t="shared" si="1180"/>
        <v>0</v>
      </c>
      <c r="AF1121" s="378">
        <f t="shared" si="1180"/>
        <v>0</v>
      </c>
      <c r="AG1121" s="378">
        <f t="shared" si="1180"/>
        <v>0</v>
      </c>
      <c r="AH1121" s="378">
        <f t="shared" si="1180"/>
        <v>0</v>
      </c>
      <c r="AI1121" s="378">
        <f t="shared" si="1180"/>
        <v>0</v>
      </c>
      <c r="AJ1121" s="378">
        <f t="shared" si="1180"/>
        <v>0</v>
      </c>
      <c r="AK1121" s="378">
        <f t="shared" si="1180"/>
        <v>0</v>
      </c>
      <c r="AL1121" s="378">
        <f t="shared" si="1180"/>
        <v>0</v>
      </c>
      <c r="AM1121" s="629">
        <f t="shared" si="1176"/>
        <v>0</v>
      </c>
    </row>
    <row r="1122" spans="2:39" ht="1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1181">Y944*Y1113</f>
        <v>0</v>
      </c>
      <c r="Z1122" s="378">
        <f t="shared" si="1181"/>
        <v>0</v>
      </c>
      <c r="AA1122" s="378">
        <f t="shared" si="1181"/>
        <v>0</v>
      </c>
      <c r="AB1122" s="378">
        <f t="shared" si="1181"/>
        <v>0</v>
      </c>
      <c r="AC1122" s="378">
        <f t="shared" si="1181"/>
        <v>0</v>
      </c>
      <c r="AD1122" s="378">
        <f t="shared" si="1181"/>
        <v>0</v>
      </c>
      <c r="AE1122" s="378">
        <f t="shared" si="1181"/>
        <v>0</v>
      </c>
      <c r="AF1122" s="378">
        <f t="shared" si="1181"/>
        <v>0</v>
      </c>
      <c r="AG1122" s="378">
        <f t="shared" si="1181"/>
        <v>0</v>
      </c>
      <c r="AH1122" s="378">
        <f t="shared" si="1181"/>
        <v>0</v>
      </c>
      <c r="AI1122" s="378">
        <f t="shared" si="1181"/>
        <v>0</v>
      </c>
      <c r="AJ1122" s="378">
        <f t="shared" si="1181"/>
        <v>0</v>
      </c>
      <c r="AK1122" s="378">
        <f t="shared" si="1181"/>
        <v>0</v>
      </c>
      <c r="AL1122" s="378">
        <f t="shared" si="1181"/>
        <v>0</v>
      </c>
      <c r="AM1122" s="629">
        <f t="shared" si="1176"/>
        <v>0</v>
      </c>
    </row>
    <row r="1123" spans="2:39" ht="1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1182">AA1110*AA1113</f>
        <v>0</v>
      </c>
      <c r="AB1123" s="378">
        <f t="shared" si="1182"/>
        <v>0</v>
      </c>
      <c r="AC1123" s="378">
        <f t="shared" si="1182"/>
        <v>0</v>
      </c>
      <c r="AD1123" s="378">
        <f t="shared" si="1182"/>
        <v>0</v>
      </c>
      <c r="AE1123" s="378">
        <f t="shared" si="1182"/>
        <v>0</v>
      </c>
      <c r="AF1123" s="378">
        <f t="shared" si="1182"/>
        <v>0</v>
      </c>
      <c r="AG1123" s="378">
        <f t="shared" si="1182"/>
        <v>0</v>
      </c>
      <c r="AH1123" s="378">
        <f t="shared" si="1182"/>
        <v>0</v>
      </c>
      <c r="AI1123" s="378">
        <f t="shared" si="1182"/>
        <v>0</v>
      </c>
      <c r="AJ1123" s="378">
        <f t="shared" si="1182"/>
        <v>0</v>
      </c>
      <c r="AK1123" s="378">
        <f t="shared" si="1182"/>
        <v>0</v>
      </c>
      <c r="AL1123" s="378">
        <f t="shared" si="1182"/>
        <v>0</v>
      </c>
      <c r="AM1123" s="629">
        <f t="shared" si="1176"/>
        <v>0</v>
      </c>
    </row>
    <row r="1124" spans="2:39" ht="15.4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1183">SUM(Z1114:Z1123)</f>
        <v>40608.696681373258</v>
      </c>
      <c r="AA1124" s="346">
        <f t="shared" si="1183"/>
        <v>24783.223505877046</v>
      </c>
      <c r="AB1124" s="346">
        <f t="shared" si="1183"/>
        <v>0</v>
      </c>
      <c r="AC1124" s="346">
        <f t="shared" si="1183"/>
        <v>2078.4501271268937</v>
      </c>
      <c r="AD1124" s="346">
        <f t="shared" si="1183"/>
        <v>1398.1610217527673</v>
      </c>
      <c r="AE1124" s="346">
        <f t="shared" si="1183"/>
        <v>0</v>
      </c>
      <c r="AF1124" s="346">
        <f>SUM(AF1114:AF1123)</f>
        <v>0</v>
      </c>
      <c r="AG1124" s="346">
        <f t="shared" ref="AG1124:AL1124" si="1184">SUM(AG1114:AG1123)</f>
        <v>0</v>
      </c>
      <c r="AH1124" s="346">
        <f t="shared" si="1184"/>
        <v>0</v>
      </c>
      <c r="AI1124" s="346">
        <f t="shared" si="1184"/>
        <v>0</v>
      </c>
      <c r="AJ1124" s="346">
        <f t="shared" si="1184"/>
        <v>0</v>
      </c>
      <c r="AK1124" s="346">
        <f t="shared" si="1184"/>
        <v>0</v>
      </c>
      <c r="AL1124" s="346">
        <f t="shared" si="1184"/>
        <v>0</v>
      </c>
      <c r="AM1124" s="407">
        <f>SUM(AM1114:AM1123)</f>
        <v>68868.531336129963</v>
      </c>
    </row>
    <row r="1125" spans="2:39" ht="15.4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1185">Z1111*Z1113</f>
        <v>0</v>
      </c>
      <c r="AA1125" s="347">
        <f>AA1111*AA1113</f>
        <v>0</v>
      </c>
      <c r="AB1125" s="347">
        <f t="shared" si="1185"/>
        <v>0</v>
      </c>
      <c r="AC1125" s="347">
        <f t="shared" si="1185"/>
        <v>0</v>
      </c>
      <c r="AD1125" s="347">
        <f t="shared" si="1185"/>
        <v>0</v>
      </c>
      <c r="AE1125" s="347">
        <f t="shared" si="1185"/>
        <v>0</v>
      </c>
      <c r="AF1125" s="347">
        <f t="shared" ref="AF1125:AL1125" si="1186">AF1111*AF1113</f>
        <v>0</v>
      </c>
      <c r="AG1125" s="347">
        <f t="shared" si="1186"/>
        <v>0</v>
      </c>
      <c r="AH1125" s="347">
        <f t="shared" si="1186"/>
        <v>0</v>
      </c>
      <c r="AI1125" s="347">
        <f t="shared" si="1186"/>
        <v>0</v>
      </c>
      <c r="AJ1125" s="347">
        <f t="shared" si="1186"/>
        <v>0</v>
      </c>
      <c r="AK1125" s="347">
        <f t="shared" si="1186"/>
        <v>0</v>
      </c>
      <c r="AL1125" s="347">
        <f t="shared" si="1186"/>
        <v>0</v>
      </c>
      <c r="AM1125" s="407">
        <f>SUM(Y1125:AL1125)</f>
        <v>0</v>
      </c>
    </row>
    <row r="1126" spans="2:39" ht="15.4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68868.531336129963</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583</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82" zoomScale="80" zoomScaleNormal="80" workbookViewId="0">
      <selection activeCell="C52" sqref="C52"/>
    </sheetView>
  </sheetViews>
  <sheetFormatPr defaultColWidth="9" defaultRowHeight="14.6"/>
  <cols>
    <col min="1" max="1" width="4.53515625" style="12" customWidth="1"/>
    <col min="2" max="2" width="19.53515625" style="11" customWidth="1"/>
    <col min="3" max="3" width="31" style="12" customWidth="1"/>
    <col min="4" max="4" width="5" style="12" customWidth="1"/>
    <col min="5" max="5" width="14.3046875" style="12" customWidth="1"/>
    <col min="6" max="6" width="15" style="12" customWidth="1"/>
    <col min="7" max="7" width="11.382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3515625" style="12" customWidth="1"/>
    <col min="17" max="17" width="14" style="12" customWidth="1"/>
    <col min="18" max="18" width="15.53515625" style="12" customWidth="1"/>
    <col min="19" max="19" width="14" style="12" customWidth="1"/>
    <col min="20" max="22" width="15" style="12" customWidth="1"/>
    <col min="23" max="23" width="13.382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4"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1048" t="s">
        <v>660</v>
      </c>
      <c r="D8" s="1048"/>
      <c r="E8" s="1048"/>
      <c r="F8" s="1048"/>
      <c r="G8" s="1048"/>
      <c r="H8" s="1048"/>
      <c r="I8" s="1048"/>
      <c r="J8" s="1048"/>
      <c r="K8" s="1048"/>
      <c r="L8" s="1048"/>
      <c r="M8" s="1048"/>
      <c r="N8" s="1048"/>
      <c r="O8" s="1048"/>
      <c r="P8" s="1048"/>
      <c r="Q8" s="1048"/>
      <c r="R8" s="1048"/>
      <c r="S8" s="1048"/>
      <c r="T8" s="105"/>
      <c r="U8" s="105"/>
      <c r="V8" s="105"/>
      <c r="W8" s="105"/>
    </row>
    <row r="9" spans="1:28" s="9" customFormat="1" ht="47.15" customHeight="1">
      <c r="B9" s="55"/>
      <c r="C9" s="1010" t="s">
        <v>671</v>
      </c>
      <c r="D9" s="1010"/>
      <c r="E9" s="1010"/>
      <c r="F9" s="1010"/>
      <c r="G9" s="1010"/>
      <c r="H9" s="1010"/>
      <c r="I9" s="1010"/>
      <c r="J9" s="1010"/>
      <c r="K9" s="1010"/>
      <c r="L9" s="1010"/>
      <c r="M9" s="1010"/>
      <c r="N9" s="1010"/>
      <c r="O9" s="1010"/>
      <c r="P9" s="1010"/>
      <c r="Q9" s="1010"/>
      <c r="R9" s="1010"/>
      <c r="S9" s="1010"/>
      <c r="T9" s="105"/>
      <c r="U9" s="105"/>
      <c r="V9" s="105"/>
      <c r="W9" s="105"/>
    </row>
    <row r="10" spans="1:28" s="9" customFormat="1" ht="38.15" customHeight="1">
      <c r="B10" s="88"/>
      <c r="C10" s="1031" t="s">
        <v>672</v>
      </c>
      <c r="D10" s="1010"/>
      <c r="E10" s="1010"/>
      <c r="F10" s="1010"/>
      <c r="G10" s="1010"/>
      <c r="H10" s="1010"/>
      <c r="I10" s="1010"/>
      <c r="J10" s="1010"/>
      <c r="K10" s="1010"/>
      <c r="L10" s="1010"/>
      <c r="M10" s="1010"/>
      <c r="N10" s="1010"/>
      <c r="O10" s="1010"/>
      <c r="P10" s="1010"/>
      <c r="Q10" s="1010"/>
      <c r="R10" s="1010"/>
      <c r="S10" s="1010"/>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047" t="s">
        <v>235</v>
      </c>
      <c r="C12" s="1047"/>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50 - 4,999 kW</v>
      </c>
      <c r="L14" s="204" t="str">
        <f>'1.  LRAMVA Summary'!G52</f>
        <v>Sentinel Lighting</v>
      </c>
      <c r="M14" s="204" t="str">
        <f>'1.  LRAMVA Summary'!H52</f>
        <v>Street Lighting</v>
      </c>
      <c r="N14" s="204" t="str">
        <f>'1.  LRAMVA Summary'!I52</f>
        <v>Unmetered Scattered Load</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9">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6">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6">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6">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6">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967">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968">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715</v>
      </c>
      <c r="C55" s="233">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716</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717</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718</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719</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720</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721</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722</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733</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734</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735</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736</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738</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739</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740</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741</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742</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743</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744</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745</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9">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1.3256023638278203</v>
      </c>
      <c r="J121" s="230">
        <f>(SUM('1.  LRAMVA Summary'!E$54:E$74)+SUM('1.  LRAMVA Summary'!E$75:E$76)*(MONTH($E121)-1)/12)*$H121</f>
        <v>3.4306153090867384</v>
      </c>
      <c r="K121" s="230">
        <f>(SUM('1.  LRAMVA Summary'!F$54:F$74)+SUM('1.  LRAMVA Summary'!F$75:F$76)*(MONTH($E121)-1)/12)*$H121</f>
        <v>2.0543403112722318</v>
      </c>
      <c r="L121" s="230">
        <f>(SUM('1.  LRAMVA Summary'!G$54:G$74)+SUM('1.  LRAMVA Summary'!G$75:G$76)*(MONTH($E121)-1)/12)*$H121</f>
        <v>-4.7102291666666673E-3</v>
      </c>
      <c r="M121" s="230">
        <f>(SUM('1.  LRAMVA Summary'!H$54:H$74)+SUM('1.  LRAMVA Summary'!H$75:H$76)*(MONTH($E121)-1)/12)*$H121</f>
        <v>0.23322196643511675</v>
      </c>
      <c r="N121" s="230">
        <f>(SUM('1.  LRAMVA Summary'!I$54:I$74)+SUM('1.  LRAMVA Summary'!I$75:I$76)*(MONTH($E121)-1)/12)*$H121</f>
        <v>3.8649233572521806E-2</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7.0777189550277635</v>
      </c>
    </row>
    <row r="122" spans="2:23" s="9" customFormat="1">
      <c r="B122" s="66"/>
      <c r="E122" s="214">
        <v>43160</v>
      </c>
      <c r="F122" s="214" t="s">
        <v>185</v>
      </c>
      <c r="G122" s="215" t="s">
        <v>65</v>
      </c>
      <c r="H122" s="240">
        <f t="shared" si="62"/>
        <v>1.25E-3</v>
      </c>
      <c r="I122" s="230">
        <f>(SUM('1.  LRAMVA Summary'!D$54:D$74)+SUM('1.  LRAMVA Summary'!D$75:D$76)*(MONTH($E122)-1)/12)*$H122</f>
        <v>2.6512047276556405</v>
      </c>
      <c r="J122" s="230">
        <f>(SUM('1.  LRAMVA Summary'!E$54:E$74)+SUM('1.  LRAMVA Summary'!E$75:E$76)*(MONTH($E122)-1)/12)*$H122</f>
        <v>6.8612306181734768</v>
      </c>
      <c r="K122" s="230">
        <f>(SUM('1.  LRAMVA Summary'!F$54:F$74)+SUM('1.  LRAMVA Summary'!F$75:F$76)*(MONTH($E122)-1)/12)*$H122</f>
        <v>4.1086806225444636</v>
      </c>
      <c r="L122" s="230">
        <f>(SUM('1.  LRAMVA Summary'!G$54:G$74)+SUM('1.  LRAMVA Summary'!G$75:G$76)*(MONTH($E122)-1)/12)*$H122</f>
        <v>-9.4204583333333345E-3</v>
      </c>
      <c r="M122" s="230">
        <f>(SUM('1.  LRAMVA Summary'!H$54:H$74)+SUM('1.  LRAMVA Summary'!H$75:H$76)*(MONTH($E122)-1)/12)*$H122</f>
        <v>0.4664439328702335</v>
      </c>
      <c r="N122" s="230">
        <f>(SUM('1.  LRAMVA Summary'!I$54:I$74)+SUM('1.  LRAMVA Summary'!I$75:I$76)*(MONTH($E122)-1)/12)*$H122</f>
        <v>7.7298467145043612E-2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14.155437910055527</v>
      </c>
    </row>
    <row r="123" spans="2:23" s="8" customFormat="1">
      <c r="B123" s="239"/>
      <c r="E123" s="214">
        <v>43191</v>
      </c>
      <c r="F123" s="214" t="s">
        <v>185</v>
      </c>
      <c r="G123" s="215" t="s">
        <v>66</v>
      </c>
      <c r="H123" s="240">
        <f>$C$44/12</f>
        <v>1.575E-3</v>
      </c>
      <c r="I123" s="230">
        <f>(SUM('1.  LRAMVA Summary'!D$54:D$74)+SUM('1.  LRAMVA Summary'!D$75:D$76)*(MONTH($E123)-1)/12)*$H123</f>
        <v>5.0107769352691607</v>
      </c>
      <c r="J123" s="230">
        <f>(SUM('1.  LRAMVA Summary'!E$54:E$74)+SUM('1.  LRAMVA Summary'!E$75:E$76)*(MONTH($E123)-1)/12)*$H123</f>
        <v>12.967725868347872</v>
      </c>
      <c r="K123" s="230">
        <f>(SUM('1.  LRAMVA Summary'!F$54:F$74)+SUM('1.  LRAMVA Summary'!F$75:F$76)*(MONTH($E123)-1)/12)*$H123</f>
        <v>7.7654063766090351</v>
      </c>
      <c r="L123" s="230">
        <f>(SUM('1.  LRAMVA Summary'!G$54:G$74)+SUM('1.  LRAMVA Summary'!G$75:G$76)*(MONTH($E123)-1)/12)*$H123</f>
        <v>-1.780466625E-2</v>
      </c>
      <c r="M123" s="230">
        <f>(SUM('1.  LRAMVA Summary'!H$54:H$74)+SUM('1.  LRAMVA Summary'!H$75:H$76)*(MONTH($E123)-1)/12)*$H123</f>
        <v>0.88157903312474128</v>
      </c>
      <c r="N123" s="230">
        <f>(SUM('1.  LRAMVA Summary'!I$54:I$74)+SUM('1.  LRAMVA Summary'!I$75:I$76)*(MONTH($E123)-1)/12)*$H123</f>
        <v>0.14609410290413241</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26.753777650004942</v>
      </c>
    </row>
    <row r="124" spans="2:23" s="9" customFormat="1">
      <c r="B124" s="66"/>
      <c r="E124" s="214">
        <v>43221</v>
      </c>
      <c r="F124" s="214" t="s">
        <v>185</v>
      </c>
      <c r="G124" s="215" t="s">
        <v>66</v>
      </c>
      <c r="H124" s="240">
        <f t="shared" ref="H124:H125" si="64">$C$44/12</f>
        <v>1.575E-3</v>
      </c>
      <c r="I124" s="230">
        <f>(SUM('1.  LRAMVA Summary'!D$54:D$74)+SUM('1.  LRAMVA Summary'!D$75:D$76)*(MONTH($E124)-1)/12)*$H124</f>
        <v>6.6810359136922139</v>
      </c>
      <c r="J124" s="230">
        <f>(SUM('1.  LRAMVA Summary'!E$54:E$74)+SUM('1.  LRAMVA Summary'!E$75:E$76)*(MONTH($E124)-1)/12)*$H124</f>
        <v>17.29030115779716</v>
      </c>
      <c r="K124" s="230">
        <f>(SUM('1.  LRAMVA Summary'!F$54:F$74)+SUM('1.  LRAMVA Summary'!F$75:F$76)*(MONTH($E124)-1)/12)*$H124</f>
        <v>10.353875168812047</v>
      </c>
      <c r="L124" s="230">
        <f>(SUM('1.  LRAMVA Summary'!G$54:G$74)+SUM('1.  LRAMVA Summary'!G$75:G$76)*(MONTH($E124)-1)/12)*$H124</f>
        <v>-2.3739555000000002E-2</v>
      </c>
      <c r="M124" s="230">
        <f>(SUM('1.  LRAMVA Summary'!H$54:H$74)+SUM('1.  LRAMVA Summary'!H$75:H$76)*(MONTH($E124)-1)/12)*$H124</f>
        <v>1.1754387108329885</v>
      </c>
      <c r="N124" s="230">
        <f>(SUM('1.  LRAMVA Summary'!I$54:I$74)+SUM('1.  LRAMVA Summary'!I$75:I$76)*(MONTH($E124)-1)/12)*$H124</f>
        <v>0.19479213720550989</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35.671703533339915</v>
      </c>
    </row>
    <row r="125" spans="2:23" s="238" customFormat="1">
      <c r="B125" s="237"/>
      <c r="E125" s="214">
        <v>43252</v>
      </c>
      <c r="F125" s="214" t="s">
        <v>185</v>
      </c>
      <c r="G125" s="215" t="s">
        <v>66</v>
      </c>
      <c r="H125" s="240">
        <f t="shared" si="64"/>
        <v>1.575E-3</v>
      </c>
      <c r="I125" s="230">
        <f>(SUM('1.  LRAMVA Summary'!D$54:D$74)+SUM('1.  LRAMVA Summary'!D$75:D$76)*(MONTH($E125)-1)/12)*$H125</f>
        <v>8.3512948921152681</v>
      </c>
      <c r="J125" s="230">
        <f>(SUM('1.  LRAMVA Summary'!E$54:E$74)+SUM('1.  LRAMVA Summary'!E$75:E$76)*(MONTH($E125)-1)/12)*$H125</f>
        <v>21.612876447246453</v>
      </c>
      <c r="K125" s="230">
        <f>(SUM('1.  LRAMVA Summary'!F$54:F$74)+SUM('1.  LRAMVA Summary'!F$75:F$76)*(MONTH($E125)-1)/12)*$H125</f>
        <v>12.942343961015061</v>
      </c>
      <c r="L125" s="230">
        <f>(SUM('1.  LRAMVA Summary'!G$54:G$74)+SUM('1.  LRAMVA Summary'!G$75:G$76)*(MONTH($E125)-1)/12)*$H125</f>
        <v>-2.9674443750000005E-2</v>
      </c>
      <c r="M125" s="230">
        <f>(SUM('1.  LRAMVA Summary'!H$54:H$74)+SUM('1.  LRAMVA Summary'!H$75:H$76)*(MONTH($E125)-1)/12)*$H125</f>
        <v>1.4692983885412354</v>
      </c>
      <c r="N125" s="230">
        <f>(SUM('1.  LRAMVA Summary'!I$54:I$74)+SUM('1.  LRAMVA Summary'!I$75:I$76)*(MONTH($E125)-1)/12)*$H125</f>
        <v>0.24349017150688734</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44.589629416674903</v>
      </c>
    </row>
    <row r="126" spans="2:23" s="9" customFormat="1">
      <c r="B126" s="66"/>
      <c r="E126" s="214">
        <v>43282</v>
      </c>
      <c r="F126" s="214" t="s">
        <v>185</v>
      </c>
      <c r="G126" s="215" t="s">
        <v>68</v>
      </c>
      <c r="H126" s="240">
        <f>$C$45/12</f>
        <v>1.575E-3</v>
      </c>
      <c r="I126" s="230">
        <f>(SUM('1.  LRAMVA Summary'!D$54:D$74)+SUM('1.  LRAMVA Summary'!D$75:D$76)*(MONTH($E126)-1)/12)*$H126</f>
        <v>10.021553870538321</v>
      </c>
      <c r="J126" s="230">
        <f>(SUM('1.  LRAMVA Summary'!E$54:E$74)+SUM('1.  LRAMVA Summary'!E$75:E$76)*(MONTH($E126)-1)/12)*$H126</f>
        <v>25.935451736695743</v>
      </c>
      <c r="K126" s="230">
        <f>(SUM('1.  LRAMVA Summary'!F$54:F$74)+SUM('1.  LRAMVA Summary'!F$75:F$76)*(MONTH($E126)-1)/12)*$H126</f>
        <v>15.53081275321807</v>
      </c>
      <c r="L126" s="230">
        <f>(SUM('1.  LRAMVA Summary'!G$54:G$74)+SUM('1.  LRAMVA Summary'!G$75:G$76)*(MONTH($E126)-1)/12)*$H126</f>
        <v>-3.56093325E-2</v>
      </c>
      <c r="M126" s="230">
        <f>(SUM('1.  LRAMVA Summary'!H$54:H$74)+SUM('1.  LRAMVA Summary'!H$75:H$76)*(MONTH($E126)-1)/12)*$H126</f>
        <v>1.7631580662494826</v>
      </c>
      <c r="N126" s="230">
        <f>(SUM('1.  LRAMVA Summary'!I$54:I$74)+SUM('1.  LRAMVA Summary'!I$75:I$76)*(MONTH($E126)-1)/12)*$H126</f>
        <v>0.29218820580826482</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53.507555300009884</v>
      </c>
    </row>
    <row r="127" spans="2:23" s="9" customFormat="1">
      <c r="B127" s="66"/>
      <c r="E127" s="214">
        <v>43313</v>
      </c>
      <c r="F127" s="214" t="s">
        <v>185</v>
      </c>
      <c r="G127" s="215" t="s">
        <v>68</v>
      </c>
      <c r="H127" s="240">
        <f t="shared" ref="H127:H128" si="65">$C$45/12</f>
        <v>1.575E-3</v>
      </c>
      <c r="I127" s="230">
        <f>(SUM('1.  LRAMVA Summary'!D$54:D$74)+SUM('1.  LRAMVA Summary'!D$75:D$76)*(MONTH($E127)-1)/12)*$H127</f>
        <v>11.691812848961375</v>
      </c>
      <c r="J127" s="230">
        <f>(SUM('1.  LRAMVA Summary'!E$54:E$74)+SUM('1.  LRAMVA Summary'!E$75:E$76)*(MONTH($E127)-1)/12)*$H127</f>
        <v>30.258027026145033</v>
      </c>
      <c r="K127" s="230">
        <f>(SUM('1.  LRAMVA Summary'!F$54:F$74)+SUM('1.  LRAMVA Summary'!F$75:F$76)*(MONTH($E127)-1)/12)*$H127</f>
        <v>18.119281545421082</v>
      </c>
      <c r="L127" s="230">
        <f>(SUM('1.  LRAMVA Summary'!G$54:G$74)+SUM('1.  LRAMVA Summary'!G$75:G$76)*(MONTH($E127)-1)/12)*$H127</f>
        <v>-4.1544221249999999E-2</v>
      </c>
      <c r="M127" s="230">
        <f>(SUM('1.  LRAMVA Summary'!H$54:H$74)+SUM('1.  LRAMVA Summary'!H$75:H$76)*(MONTH($E127)-1)/12)*$H127</f>
        <v>2.0570177439577297</v>
      </c>
      <c r="N127" s="230">
        <f>(SUM('1.  LRAMVA Summary'!I$54:I$74)+SUM('1.  LRAMVA Summary'!I$75:I$76)*(MONTH($E127)-1)/12)*$H127</f>
        <v>0.3408862401096423</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62.425481183344857</v>
      </c>
    </row>
    <row r="128" spans="2:23" s="9" customFormat="1">
      <c r="B128" s="66"/>
      <c r="E128" s="214">
        <v>43344</v>
      </c>
      <c r="F128" s="214" t="s">
        <v>185</v>
      </c>
      <c r="G128" s="215" t="s">
        <v>68</v>
      </c>
      <c r="H128" s="240">
        <f t="shared" si="65"/>
        <v>1.575E-3</v>
      </c>
      <c r="I128" s="230">
        <f>(SUM('1.  LRAMVA Summary'!D$54:D$74)+SUM('1.  LRAMVA Summary'!D$75:D$76)*(MONTH($E128)-1)/12)*$H128</f>
        <v>13.362071827384428</v>
      </c>
      <c r="J128" s="230">
        <f>(SUM('1.  LRAMVA Summary'!E$54:E$74)+SUM('1.  LRAMVA Summary'!E$75:E$76)*(MONTH($E128)-1)/12)*$H128</f>
        <v>34.580602315594319</v>
      </c>
      <c r="K128" s="230">
        <f>(SUM('1.  LRAMVA Summary'!F$54:F$74)+SUM('1.  LRAMVA Summary'!F$75:F$76)*(MONTH($E128)-1)/12)*$H128</f>
        <v>20.707750337624095</v>
      </c>
      <c r="L128" s="230">
        <f>(SUM('1.  LRAMVA Summary'!G$54:G$74)+SUM('1.  LRAMVA Summary'!G$75:G$76)*(MONTH($E128)-1)/12)*$H128</f>
        <v>-4.7479110000000005E-2</v>
      </c>
      <c r="M128" s="230">
        <f>(SUM('1.  LRAMVA Summary'!H$54:H$74)+SUM('1.  LRAMVA Summary'!H$75:H$76)*(MONTH($E128)-1)/12)*$H128</f>
        <v>2.3508774216659769</v>
      </c>
      <c r="N128" s="230">
        <f>(SUM('1.  LRAMVA Summary'!I$54:I$74)+SUM('1.  LRAMVA Summary'!I$75:I$76)*(MONTH($E128)-1)/12)*$H128</f>
        <v>0.38958427441101978</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71.343407066679831</v>
      </c>
    </row>
    <row r="129" spans="2:23" s="9" customFormat="1">
      <c r="B129" s="66"/>
      <c r="E129" s="214">
        <v>43374</v>
      </c>
      <c r="F129" s="214" t="s">
        <v>185</v>
      </c>
      <c r="G129" s="215" t="s">
        <v>69</v>
      </c>
      <c r="H129" s="240">
        <f>$C$46/12</f>
        <v>1.8083333333333335E-3</v>
      </c>
      <c r="I129" s="230">
        <f>(SUM('1.  LRAMVA Summary'!D$54:D$74)+SUM('1.  LRAMVA Summary'!D$75:D$76)*(MONTH($E129)-1)/12)*$H129</f>
        <v>17.259342777038221</v>
      </c>
      <c r="J129" s="230">
        <f>(SUM('1.  LRAMVA Summary'!E$54:E$74)+SUM('1.  LRAMVA Summary'!E$75:E$76)*(MONTH($E129)-1)/12)*$H129</f>
        <v>44.666611324309336</v>
      </c>
      <c r="K129" s="230">
        <f>(SUM('1.  LRAMVA Summary'!F$54:F$74)+SUM('1.  LRAMVA Summary'!F$75:F$76)*(MONTH($E129)-1)/12)*$H129</f>
        <v>26.747510852764457</v>
      </c>
      <c r="L129" s="230">
        <f>(SUM('1.  LRAMVA Summary'!G$54:G$74)+SUM('1.  LRAMVA Summary'!G$75:G$76)*(MONTH($E129)-1)/12)*$H129</f>
        <v>-6.1327183750000014E-2</v>
      </c>
      <c r="M129" s="230">
        <f>(SUM('1.  LRAMVA Summary'!H$54:H$74)+SUM('1.  LRAMVA Summary'!H$75:H$76)*(MONTH($E129)-1)/12)*$H129</f>
        <v>3.0365500029852202</v>
      </c>
      <c r="N129" s="230">
        <f>(SUM('1.  LRAMVA Summary'!I$54:I$74)+SUM('1.  LRAMVA Summary'!I$75:I$76)*(MONTH($E129)-1)/12)*$H129</f>
        <v>0.50321302111423383</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92.151900794461469</v>
      </c>
    </row>
    <row r="130" spans="2:23" s="9" customFormat="1">
      <c r="B130" s="66"/>
      <c r="E130" s="214">
        <v>43405</v>
      </c>
      <c r="F130" s="214" t="s">
        <v>185</v>
      </c>
      <c r="G130" s="215" t="s">
        <v>69</v>
      </c>
      <c r="H130" s="240">
        <f t="shared" ref="H130:H131" si="66">$C$46/12</f>
        <v>1.8083333333333335E-3</v>
      </c>
      <c r="I130" s="230">
        <f>(SUM('1.  LRAMVA Summary'!D$54:D$74)+SUM('1.  LRAMVA Summary'!D$75:D$76)*(MONTH($E130)-1)/12)*$H130</f>
        <v>19.177047530042469</v>
      </c>
      <c r="J130" s="230">
        <f>(SUM('1.  LRAMVA Summary'!E$54:E$74)+SUM('1.  LRAMVA Summary'!E$75:E$76)*(MONTH($E130)-1)/12)*$H130</f>
        <v>49.629568138121492</v>
      </c>
      <c r="K130" s="230">
        <f>(SUM('1.  LRAMVA Summary'!F$54:F$74)+SUM('1.  LRAMVA Summary'!F$75:F$76)*(MONTH($E130)-1)/12)*$H130</f>
        <v>29.719456503071619</v>
      </c>
      <c r="L130" s="230">
        <f>(SUM('1.  LRAMVA Summary'!G$54:G$74)+SUM('1.  LRAMVA Summary'!G$75:G$76)*(MONTH($E130)-1)/12)*$H130</f>
        <v>-6.8141315277777795E-2</v>
      </c>
      <c r="M130" s="230">
        <f>(SUM('1.  LRAMVA Summary'!H$54:H$74)+SUM('1.  LRAMVA Summary'!H$75:H$76)*(MONTH($E130)-1)/12)*$H130</f>
        <v>3.3739444477613558</v>
      </c>
      <c r="N130" s="230">
        <f>(SUM('1.  LRAMVA Summary'!I$54:I$74)+SUM('1.  LRAMVA Summary'!I$75:I$76)*(MONTH($E130)-1)/12)*$H130</f>
        <v>0.55912557901581539</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102.39100088273497</v>
      </c>
    </row>
    <row r="131" spans="2:23" s="9" customFormat="1">
      <c r="B131" s="66"/>
      <c r="E131" s="214">
        <v>43435</v>
      </c>
      <c r="F131" s="214" t="s">
        <v>185</v>
      </c>
      <c r="G131" s="215" t="s">
        <v>69</v>
      </c>
      <c r="H131" s="240">
        <f t="shared" si="66"/>
        <v>1.8083333333333335E-3</v>
      </c>
      <c r="I131" s="230">
        <f>(SUM('1.  LRAMVA Summary'!D$54:D$74)+SUM('1.  LRAMVA Summary'!D$75:D$76)*(MONTH($E131)-1)/12)*$H131</f>
        <v>21.094752283046713</v>
      </c>
      <c r="J131" s="230">
        <f>(SUM('1.  LRAMVA Summary'!E$54:E$74)+SUM('1.  LRAMVA Summary'!E$75:E$76)*(MONTH($E131)-1)/12)*$H131</f>
        <v>54.592524951933633</v>
      </c>
      <c r="K131" s="230">
        <f>(SUM('1.  LRAMVA Summary'!F$54:F$74)+SUM('1.  LRAMVA Summary'!F$75:F$76)*(MONTH($E131)-1)/12)*$H131</f>
        <v>32.691402153378782</v>
      </c>
      <c r="L131" s="230">
        <f>(SUM('1.  LRAMVA Summary'!G$54:G$74)+SUM('1.  LRAMVA Summary'!G$75:G$76)*(MONTH($E131)-1)/12)*$H131</f>
        <v>-7.4955446805555562E-2</v>
      </c>
      <c r="M131" s="230">
        <f>(SUM('1.  LRAMVA Summary'!H$54:H$74)+SUM('1.  LRAMVA Summary'!H$75:H$76)*(MONTH($E131)-1)/12)*$H131</f>
        <v>3.7113388925374911</v>
      </c>
      <c r="N131" s="230">
        <f>(SUM('1.  LRAMVA Summary'!I$54:I$74)+SUM('1.  LRAMVA Summary'!I$75:I$76)*(MONTH($E131)-1)/12)*$H131</f>
        <v>0.61503813691739695</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112.63010097100846</v>
      </c>
    </row>
    <row r="132" spans="2:23" s="9" customFormat="1" ht="15" thickBot="1">
      <c r="B132" s="66"/>
      <c r="E132" s="216" t="s">
        <v>467</v>
      </c>
      <c r="F132" s="216"/>
      <c r="G132" s="217"/>
      <c r="H132" s="218"/>
      <c r="I132" s="219">
        <f>SUM(I119:I131)</f>
        <v>116.62649596957164</v>
      </c>
      <c r="J132" s="219">
        <f>SUM(J119:J131)</f>
        <v>301.82553489345128</v>
      </c>
      <c r="K132" s="219">
        <f t="shared" ref="K132:O132" si="67">SUM(K119:K131)</f>
        <v>180.74086058573096</v>
      </c>
      <c r="L132" s="219">
        <f t="shared" si="67"/>
        <v>-0.41440596208333336</v>
      </c>
      <c r="M132" s="219">
        <f t="shared" si="67"/>
        <v>20.518868606961572</v>
      </c>
      <c r="N132" s="219">
        <f t="shared" si="67"/>
        <v>3.400359569710468</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622.6977136633426</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116.62649596957164</v>
      </c>
      <c r="J134" s="228">
        <f t="shared" ref="J134" si="69">J132+J133</f>
        <v>301.82553489345128</v>
      </c>
      <c r="K134" s="228">
        <f t="shared" ref="K134" si="70">K132+K133</f>
        <v>180.74086058573096</v>
      </c>
      <c r="L134" s="228">
        <f t="shared" ref="L134" si="71">L132+L133</f>
        <v>-0.41440596208333336</v>
      </c>
      <c r="M134" s="228">
        <f t="shared" ref="M134" si="72">M132+M133</f>
        <v>20.518868606961572</v>
      </c>
      <c r="N134" s="228">
        <f t="shared" ref="N134" si="73">N132+N133</f>
        <v>3.400359569710468</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622.6977136633426</v>
      </c>
    </row>
    <row r="135" spans="2:23" s="9" customFormat="1">
      <c r="B135" s="66"/>
      <c r="E135" s="214">
        <v>43466</v>
      </c>
      <c r="F135" s="214" t="s">
        <v>186</v>
      </c>
      <c r="G135" s="215" t="s">
        <v>65</v>
      </c>
      <c r="H135" s="240">
        <f>$C$47/12</f>
        <v>2.0416666666666669E-3</v>
      </c>
      <c r="I135" s="230">
        <f>(SUM('1.  LRAMVA Summary'!D$54:D$77)+SUM('1.  LRAMVA Summary'!D$78:D$79)*(MONTH($E135)-1)/12)*$H135</f>
        <v>25.981806331025279</v>
      </c>
      <c r="J135" s="230">
        <f>(SUM('1.  LRAMVA Summary'!E$54:E$77)+SUM('1.  LRAMVA Summary'!E$78:E$79)*(MONTH($E135)-1)/12)*$H135</f>
        <v>67.240060058100084</v>
      </c>
      <c r="K135" s="230">
        <f>(SUM('1.  LRAMVA Summary'!F$54:F$77)+SUM('1.  LRAMVA Summary'!F$78:F$79)*(MONTH($E135)-1)/12)*$H135</f>
        <v>40.265070100935745</v>
      </c>
      <c r="L135" s="230">
        <f>(SUM('1.  LRAMVA Summary'!G$54:G$77)+SUM('1.  LRAMVA Summary'!G$78:G$79)*(MONTH($E135)-1)/12)*$H135</f>
        <v>-9.2320491666666685E-2</v>
      </c>
      <c r="M135" s="230">
        <f>(SUM('1.  LRAMVA Summary'!H$54:H$77)+SUM('1.  LRAMVA Summary'!H$78:H$79)*(MONTH($E135)-1)/12)*$H135</f>
        <v>4.5711505421282883</v>
      </c>
      <c r="N135" s="230">
        <f>(SUM('1.  LRAMVA Summary'!I$54:I$77)+SUM('1.  LRAMVA Summary'!I$78:I$79)*(MONTH($E135)-1)/12)*$H135</f>
        <v>0.75752497802142738</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138.72329151854416</v>
      </c>
    </row>
    <row r="136" spans="2:23" s="9" customFormat="1">
      <c r="B136" s="66"/>
      <c r="E136" s="214">
        <v>43497</v>
      </c>
      <c r="F136" s="214" t="s">
        <v>186</v>
      </c>
      <c r="G136" s="215" t="s">
        <v>65</v>
      </c>
      <c r="H136" s="240">
        <f t="shared" ref="H136:H137" si="75">$C$47/12</f>
        <v>2.0416666666666669E-3</v>
      </c>
      <c r="I136" s="230">
        <f>(SUM('1.  LRAMVA Summary'!D$54:D$77)+SUM('1.  LRAMVA Summary'!D$78:D$79)*(MONTH($E136)-1)/12)*$H136</f>
        <v>25.981806331025279</v>
      </c>
      <c r="J136" s="230">
        <f>(SUM('1.  LRAMVA Summary'!E$54:E$77)+SUM('1.  LRAMVA Summary'!E$78:E$79)*(MONTH($E136)-1)/12)*$H136</f>
        <v>67.240060058100084</v>
      </c>
      <c r="K136" s="230">
        <f>(SUM('1.  LRAMVA Summary'!F$54:F$77)+SUM('1.  LRAMVA Summary'!F$78:F$79)*(MONTH($E136)-1)/12)*$H136</f>
        <v>40.265070100935745</v>
      </c>
      <c r="L136" s="230">
        <f>(SUM('1.  LRAMVA Summary'!G$54:G$77)+SUM('1.  LRAMVA Summary'!G$78:G$79)*(MONTH($E136)-1)/12)*$H136</f>
        <v>-9.2320491666666685E-2</v>
      </c>
      <c r="M136" s="230">
        <f>(SUM('1.  LRAMVA Summary'!H$54:H$77)+SUM('1.  LRAMVA Summary'!H$78:H$79)*(MONTH($E136)-1)/12)*$H136</f>
        <v>4.5711505421282883</v>
      </c>
      <c r="N136" s="230">
        <f>(SUM('1.  LRAMVA Summary'!I$54:I$77)+SUM('1.  LRAMVA Summary'!I$78:I$79)*(MONTH($E136)-1)/12)*$H136</f>
        <v>0.75752497802142738</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138.72329151854416</v>
      </c>
    </row>
    <row r="137" spans="2:23" s="9" customFormat="1">
      <c r="B137" s="66"/>
      <c r="E137" s="214">
        <v>43525</v>
      </c>
      <c r="F137" s="214" t="s">
        <v>186</v>
      </c>
      <c r="G137" s="215" t="s">
        <v>65</v>
      </c>
      <c r="H137" s="240">
        <f t="shared" si="75"/>
        <v>2.0416666666666669E-3</v>
      </c>
      <c r="I137" s="230">
        <f>(SUM('1.  LRAMVA Summary'!D$54:D$77)+SUM('1.  LRAMVA Summary'!D$78:D$79)*(MONTH($E137)-1)/12)*$H137</f>
        <v>25.981806331025279</v>
      </c>
      <c r="J137" s="230">
        <f>(SUM('1.  LRAMVA Summary'!E$54:E$77)+SUM('1.  LRAMVA Summary'!E$78:E$79)*(MONTH($E137)-1)/12)*$H137</f>
        <v>67.240060058100084</v>
      </c>
      <c r="K137" s="230">
        <f>(SUM('1.  LRAMVA Summary'!F$54:F$77)+SUM('1.  LRAMVA Summary'!F$78:F$79)*(MONTH($E137)-1)/12)*$H137</f>
        <v>40.265070100935745</v>
      </c>
      <c r="L137" s="230">
        <f>(SUM('1.  LRAMVA Summary'!G$54:G$77)+SUM('1.  LRAMVA Summary'!G$78:G$79)*(MONTH($E137)-1)/12)*$H137</f>
        <v>-9.2320491666666685E-2</v>
      </c>
      <c r="M137" s="230">
        <f>(SUM('1.  LRAMVA Summary'!H$54:H$77)+SUM('1.  LRAMVA Summary'!H$78:H$79)*(MONTH($E137)-1)/12)*$H137</f>
        <v>4.5711505421282883</v>
      </c>
      <c r="N137" s="230">
        <f>(SUM('1.  LRAMVA Summary'!I$54:I$77)+SUM('1.  LRAMVA Summary'!I$78:I$79)*(MONTH($E137)-1)/12)*$H137</f>
        <v>0.75752497802142738</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138.72329151854416</v>
      </c>
    </row>
    <row r="138" spans="2:23" s="8" customFormat="1">
      <c r="B138" s="239"/>
      <c r="E138" s="214">
        <v>43556</v>
      </c>
      <c r="F138" s="214" t="s">
        <v>186</v>
      </c>
      <c r="G138" s="215" t="s">
        <v>66</v>
      </c>
      <c r="H138" s="240">
        <f>$C$48/12</f>
        <v>1.8166666666666667E-3</v>
      </c>
      <c r="I138" s="230">
        <f>(SUM('1.  LRAMVA Summary'!D$54:D$77)+SUM('1.  LRAMVA Summary'!D$78:D$79)*(MONTH($E138)-1)/12)*$H138</f>
        <v>23.118505225157186</v>
      </c>
      <c r="J138" s="230">
        <f>(SUM('1.  LRAMVA Summary'!E$54:E$77)+SUM('1.  LRAMVA Summary'!E$78:E$79)*(MONTH($E138)-1)/12)*$H138</f>
        <v>59.829930990472718</v>
      </c>
      <c r="K138" s="230">
        <f>(SUM('1.  LRAMVA Summary'!F$54:F$77)+SUM('1.  LRAMVA Summary'!F$78:F$79)*(MONTH($E138)-1)/12)*$H138</f>
        <v>35.827695028587719</v>
      </c>
      <c r="L138" s="230">
        <f>(SUM('1.  LRAMVA Summary'!G$54:G$77)+SUM('1.  LRAMVA Summary'!G$78:G$79)*(MONTH($E138)-1)/12)*$H138</f>
        <v>-8.2146396666666677E-2</v>
      </c>
      <c r="M138" s="230">
        <f>(SUM('1.  LRAMVA Summary'!H$54:H$77)+SUM('1.  LRAMVA Summary'!H$78:H$79)*(MONTH($E138)-1)/12)*$H138</f>
        <v>4.0673910946284364</v>
      </c>
      <c r="N138" s="230">
        <f>(SUM('1.  LRAMVA Summary'!I$54:I$77)+SUM('1.  LRAMVA Summary'!I$78:I$79)*(MONTH($E138)-1)/12)*$H138</f>
        <v>0.67404263350478022</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123.43541857568417</v>
      </c>
    </row>
    <row r="139" spans="2:23" s="9" customFormat="1">
      <c r="B139" s="66"/>
      <c r="E139" s="214">
        <v>43586</v>
      </c>
      <c r="F139" s="214" t="s">
        <v>186</v>
      </c>
      <c r="G139" s="215" t="s">
        <v>66</v>
      </c>
      <c r="H139" s="240">
        <f>$C$48/12</f>
        <v>1.8166666666666667E-3</v>
      </c>
      <c r="I139" s="230">
        <f>(SUM('1.  LRAMVA Summary'!D$54:D$77)+SUM('1.  LRAMVA Summary'!D$78:D$79)*(MONTH($E139)-1)/12)*$H139</f>
        <v>23.118505225157186</v>
      </c>
      <c r="J139" s="230">
        <f>(SUM('1.  LRAMVA Summary'!E$54:E$77)+SUM('1.  LRAMVA Summary'!E$78:E$79)*(MONTH($E139)-1)/12)*$H139</f>
        <v>59.829930990472718</v>
      </c>
      <c r="K139" s="230">
        <f>(SUM('1.  LRAMVA Summary'!F$54:F$77)+SUM('1.  LRAMVA Summary'!F$78:F$79)*(MONTH($E139)-1)/12)*$H139</f>
        <v>35.827695028587719</v>
      </c>
      <c r="L139" s="230">
        <f>(SUM('1.  LRAMVA Summary'!G$54:G$77)+SUM('1.  LRAMVA Summary'!G$78:G$79)*(MONTH($E139)-1)/12)*$H139</f>
        <v>-8.2146396666666677E-2</v>
      </c>
      <c r="M139" s="230">
        <f>(SUM('1.  LRAMVA Summary'!H$54:H$77)+SUM('1.  LRAMVA Summary'!H$78:H$79)*(MONTH($E139)-1)/12)*$H139</f>
        <v>4.0673910946284364</v>
      </c>
      <c r="N139" s="230">
        <f>(SUM('1.  LRAMVA Summary'!I$54:I$77)+SUM('1.  LRAMVA Summary'!I$78:I$79)*(MONTH($E139)-1)/12)*$H139</f>
        <v>0.67404263350478022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123.43541857568417</v>
      </c>
    </row>
    <row r="140" spans="2:23" s="9" customFormat="1">
      <c r="B140" s="66"/>
      <c r="E140" s="214">
        <v>43617</v>
      </c>
      <c r="F140" s="214" t="s">
        <v>186</v>
      </c>
      <c r="G140" s="215" t="s">
        <v>66</v>
      </c>
      <c r="H140" s="240">
        <f t="shared" ref="H140" si="77">$C$48/12</f>
        <v>1.8166666666666667E-3</v>
      </c>
      <c r="I140" s="230">
        <f>(SUM('1.  LRAMVA Summary'!D$54:D$77)+SUM('1.  LRAMVA Summary'!D$78:D$79)*(MONTH($E140)-1)/12)*$H140</f>
        <v>23.118505225157186</v>
      </c>
      <c r="J140" s="230">
        <f>(SUM('1.  LRAMVA Summary'!E$54:E$77)+SUM('1.  LRAMVA Summary'!E$78:E$79)*(MONTH($E140)-1)/12)*$H140</f>
        <v>59.829930990472718</v>
      </c>
      <c r="K140" s="230">
        <f>(SUM('1.  LRAMVA Summary'!F$54:F$77)+SUM('1.  LRAMVA Summary'!F$78:F$79)*(MONTH($E140)-1)/12)*$H140</f>
        <v>35.827695028587719</v>
      </c>
      <c r="L140" s="230">
        <f>(SUM('1.  LRAMVA Summary'!G$54:G$77)+SUM('1.  LRAMVA Summary'!G$78:G$79)*(MONTH($E140)-1)/12)*$H140</f>
        <v>-8.2146396666666677E-2</v>
      </c>
      <c r="M140" s="230">
        <f>(SUM('1.  LRAMVA Summary'!H$54:H$77)+SUM('1.  LRAMVA Summary'!H$78:H$79)*(MONTH($E140)-1)/12)*$H140</f>
        <v>4.0673910946284364</v>
      </c>
      <c r="N140" s="230">
        <f>(SUM('1.  LRAMVA Summary'!I$54:I$77)+SUM('1.  LRAMVA Summary'!I$78:I$79)*(MONTH($E140)-1)/12)*$H140</f>
        <v>0.67404263350478022</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123.43541857568417</v>
      </c>
    </row>
    <row r="141" spans="2:23" s="9" customFormat="1">
      <c r="B141" s="66"/>
      <c r="E141" s="214">
        <v>43647</v>
      </c>
      <c r="F141" s="214" t="s">
        <v>186</v>
      </c>
      <c r="G141" s="215" t="s">
        <v>68</v>
      </c>
      <c r="H141" s="240">
        <f>$C$49/12</f>
        <v>1.8166666666666667E-3</v>
      </c>
      <c r="I141" s="230">
        <f>(SUM('1.  LRAMVA Summary'!D$54:D$77)+SUM('1.  LRAMVA Summary'!D$78:D$79)*(MONTH($E141)-1)/12)*$H141</f>
        <v>23.118505225157186</v>
      </c>
      <c r="J141" s="230">
        <f>(SUM('1.  LRAMVA Summary'!E$54:E$77)+SUM('1.  LRAMVA Summary'!E$78:E$79)*(MONTH($E141)-1)/12)*$H141</f>
        <v>59.829930990472718</v>
      </c>
      <c r="K141" s="230">
        <f>(SUM('1.  LRAMVA Summary'!F$54:F$77)+SUM('1.  LRAMVA Summary'!F$78:F$79)*(MONTH($E141)-1)/12)*$H141</f>
        <v>35.827695028587719</v>
      </c>
      <c r="L141" s="230">
        <f>(SUM('1.  LRAMVA Summary'!G$54:G$77)+SUM('1.  LRAMVA Summary'!G$78:G$79)*(MONTH($E141)-1)/12)*$H141</f>
        <v>-8.2146396666666677E-2</v>
      </c>
      <c r="M141" s="230">
        <f>(SUM('1.  LRAMVA Summary'!H$54:H$77)+SUM('1.  LRAMVA Summary'!H$78:H$79)*(MONTH($E141)-1)/12)*$H141</f>
        <v>4.0673910946284364</v>
      </c>
      <c r="N141" s="230">
        <f>(SUM('1.  LRAMVA Summary'!I$54:I$77)+SUM('1.  LRAMVA Summary'!I$78:I$79)*(MONTH($E141)-1)/12)*$H141</f>
        <v>0.67404263350478022</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123.43541857568417</v>
      </c>
    </row>
    <row r="142" spans="2:23" s="9" customFormat="1">
      <c r="B142" s="66"/>
      <c r="E142" s="214">
        <v>43678</v>
      </c>
      <c r="F142" s="214" t="s">
        <v>186</v>
      </c>
      <c r="G142" s="215" t="s">
        <v>68</v>
      </c>
      <c r="H142" s="240">
        <f t="shared" ref="H142" si="78">$C$49/12</f>
        <v>1.8166666666666667E-3</v>
      </c>
      <c r="I142" s="230">
        <f>(SUM('1.  LRAMVA Summary'!D$54:D$77)+SUM('1.  LRAMVA Summary'!D$78:D$79)*(MONTH($E142)-1)/12)*$H142</f>
        <v>23.118505225157186</v>
      </c>
      <c r="J142" s="230">
        <f>(SUM('1.  LRAMVA Summary'!E$54:E$77)+SUM('1.  LRAMVA Summary'!E$78:E$79)*(MONTH($E142)-1)/12)*$H142</f>
        <v>59.829930990472718</v>
      </c>
      <c r="K142" s="230">
        <f>(SUM('1.  LRAMVA Summary'!F$54:F$77)+SUM('1.  LRAMVA Summary'!F$78:F$79)*(MONTH($E142)-1)/12)*$H142</f>
        <v>35.827695028587719</v>
      </c>
      <c r="L142" s="230">
        <f>(SUM('1.  LRAMVA Summary'!G$54:G$77)+SUM('1.  LRAMVA Summary'!G$78:G$79)*(MONTH($E142)-1)/12)*$H142</f>
        <v>-8.2146396666666677E-2</v>
      </c>
      <c r="M142" s="230">
        <f>(SUM('1.  LRAMVA Summary'!H$54:H$77)+SUM('1.  LRAMVA Summary'!H$78:H$79)*(MONTH($E142)-1)/12)*$H142</f>
        <v>4.0673910946284364</v>
      </c>
      <c r="N142" s="230">
        <f>(SUM('1.  LRAMVA Summary'!I$54:I$77)+SUM('1.  LRAMVA Summary'!I$78:I$79)*(MONTH($E142)-1)/12)*$H142</f>
        <v>0.67404263350478022</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123.43541857568417</v>
      </c>
    </row>
    <row r="143" spans="2:23" s="9" customFormat="1">
      <c r="B143" s="66"/>
      <c r="E143" s="214">
        <v>43709</v>
      </c>
      <c r="F143" s="214" t="s">
        <v>186</v>
      </c>
      <c r="G143" s="215" t="s">
        <v>68</v>
      </c>
      <c r="H143" s="240">
        <f>$C$49/12</f>
        <v>1.8166666666666667E-3</v>
      </c>
      <c r="I143" s="230">
        <f>(SUM('1.  LRAMVA Summary'!D$54:D$77)+SUM('1.  LRAMVA Summary'!D$78:D$79)*(MONTH($E143)-1)/12)*$H143</f>
        <v>23.118505225157186</v>
      </c>
      <c r="J143" s="230">
        <f>(SUM('1.  LRAMVA Summary'!E$54:E$77)+SUM('1.  LRAMVA Summary'!E$78:E$79)*(MONTH($E143)-1)/12)*$H143</f>
        <v>59.829930990472718</v>
      </c>
      <c r="K143" s="230">
        <f>(SUM('1.  LRAMVA Summary'!F$54:F$77)+SUM('1.  LRAMVA Summary'!F$78:F$79)*(MONTH($E143)-1)/12)*$H143</f>
        <v>35.827695028587719</v>
      </c>
      <c r="L143" s="230">
        <f>(SUM('1.  LRAMVA Summary'!G$54:G$77)+SUM('1.  LRAMVA Summary'!G$78:G$79)*(MONTH($E143)-1)/12)*$H143</f>
        <v>-8.2146396666666677E-2</v>
      </c>
      <c r="M143" s="230">
        <f>(SUM('1.  LRAMVA Summary'!H$54:H$77)+SUM('1.  LRAMVA Summary'!H$78:H$79)*(MONTH($E143)-1)/12)*$H143</f>
        <v>4.0673910946284364</v>
      </c>
      <c r="N143" s="230">
        <f>(SUM('1.  LRAMVA Summary'!I$54:I$77)+SUM('1.  LRAMVA Summary'!I$78:I$79)*(MONTH($E143)-1)/12)*$H143</f>
        <v>0.67404263350478022</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123.43541857568417</v>
      </c>
    </row>
    <row r="144" spans="2:23" s="9" customFormat="1">
      <c r="B144" s="66"/>
      <c r="E144" s="214">
        <v>43739</v>
      </c>
      <c r="F144" s="214" t="s">
        <v>186</v>
      </c>
      <c r="G144" s="215" t="s">
        <v>69</v>
      </c>
      <c r="H144" s="240">
        <f>$C$50/12</f>
        <v>1.8166666666666667E-3</v>
      </c>
      <c r="I144" s="230">
        <f>(SUM('1.  LRAMVA Summary'!D$54:D$77)+SUM('1.  LRAMVA Summary'!D$78:D$79)*(MONTH($E144)-1)/12)*$H144</f>
        <v>23.118505225157186</v>
      </c>
      <c r="J144" s="230">
        <f>(SUM('1.  LRAMVA Summary'!E$54:E$77)+SUM('1.  LRAMVA Summary'!E$78:E$79)*(MONTH($E144)-1)/12)*$H144</f>
        <v>59.829930990472718</v>
      </c>
      <c r="K144" s="230">
        <f>(SUM('1.  LRAMVA Summary'!F$54:F$77)+SUM('1.  LRAMVA Summary'!F$78:F$79)*(MONTH($E144)-1)/12)*$H144</f>
        <v>35.827695028587719</v>
      </c>
      <c r="L144" s="230">
        <f>(SUM('1.  LRAMVA Summary'!G$54:G$77)+SUM('1.  LRAMVA Summary'!G$78:G$79)*(MONTH($E144)-1)/12)*$H144</f>
        <v>-8.2146396666666677E-2</v>
      </c>
      <c r="M144" s="230">
        <f>(SUM('1.  LRAMVA Summary'!H$54:H$77)+SUM('1.  LRAMVA Summary'!H$78:H$79)*(MONTH($E144)-1)/12)*$H144</f>
        <v>4.0673910946284364</v>
      </c>
      <c r="N144" s="230">
        <f>(SUM('1.  LRAMVA Summary'!I$54:I$77)+SUM('1.  LRAMVA Summary'!I$78:I$79)*(MONTH($E144)-1)/12)*$H144</f>
        <v>0.67404263350478022</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123.43541857568417</v>
      </c>
    </row>
    <row r="145" spans="2:23" s="9" customFormat="1">
      <c r="B145" s="66"/>
      <c r="E145" s="214">
        <v>43770</v>
      </c>
      <c r="F145" s="214" t="s">
        <v>186</v>
      </c>
      <c r="G145" s="215" t="s">
        <v>69</v>
      </c>
      <c r="H145" s="240">
        <f t="shared" ref="H145:H146" si="79">$C$50/12</f>
        <v>1.8166666666666667E-3</v>
      </c>
      <c r="I145" s="230">
        <f>(SUM('1.  LRAMVA Summary'!D$54:D$77)+SUM('1.  LRAMVA Summary'!D$78:D$79)*(MONTH($E145)-1)/12)*$H145</f>
        <v>23.118505225157186</v>
      </c>
      <c r="J145" s="230">
        <f>(SUM('1.  LRAMVA Summary'!E$54:E$77)+SUM('1.  LRAMVA Summary'!E$78:E$79)*(MONTH($E145)-1)/12)*$H145</f>
        <v>59.829930990472718</v>
      </c>
      <c r="K145" s="230">
        <f>(SUM('1.  LRAMVA Summary'!F$54:F$77)+SUM('1.  LRAMVA Summary'!F$78:F$79)*(MONTH($E145)-1)/12)*$H145</f>
        <v>35.827695028587719</v>
      </c>
      <c r="L145" s="230">
        <f>(SUM('1.  LRAMVA Summary'!G$54:G$77)+SUM('1.  LRAMVA Summary'!G$78:G$79)*(MONTH($E145)-1)/12)*$H145</f>
        <v>-8.2146396666666677E-2</v>
      </c>
      <c r="M145" s="230">
        <f>(SUM('1.  LRAMVA Summary'!H$54:H$77)+SUM('1.  LRAMVA Summary'!H$78:H$79)*(MONTH($E145)-1)/12)*$H145</f>
        <v>4.0673910946284364</v>
      </c>
      <c r="N145" s="230">
        <f>(SUM('1.  LRAMVA Summary'!I$54:I$77)+SUM('1.  LRAMVA Summary'!I$78:I$79)*(MONTH($E145)-1)/12)*$H145</f>
        <v>0.67404263350478022</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123.43541857568417</v>
      </c>
    </row>
    <row r="146" spans="2:23" s="9" customFormat="1">
      <c r="B146" s="66"/>
      <c r="E146" s="214">
        <v>43800</v>
      </c>
      <c r="F146" s="214" t="s">
        <v>186</v>
      </c>
      <c r="G146" s="215" t="s">
        <v>69</v>
      </c>
      <c r="H146" s="240">
        <f t="shared" si="79"/>
        <v>1.8166666666666667E-3</v>
      </c>
      <c r="I146" s="230">
        <f>(SUM('1.  LRAMVA Summary'!D$54:D$77)+SUM('1.  LRAMVA Summary'!D$78:D$79)*(MONTH($E146)-1)/12)*$H146</f>
        <v>23.118505225157186</v>
      </c>
      <c r="J146" s="230">
        <f>(SUM('1.  LRAMVA Summary'!E$54:E$77)+SUM('1.  LRAMVA Summary'!E$78:E$79)*(MONTH($E146)-1)/12)*$H146</f>
        <v>59.829930990472718</v>
      </c>
      <c r="K146" s="230">
        <f>(SUM('1.  LRAMVA Summary'!F$54:F$77)+SUM('1.  LRAMVA Summary'!F$78:F$79)*(MONTH($E146)-1)/12)*$H146</f>
        <v>35.827695028587719</v>
      </c>
      <c r="L146" s="230">
        <f>(SUM('1.  LRAMVA Summary'!G$54:G$77)+SUM('1.  LRAMVA Summary'!G$78:G$79)*(MONTH($E146)-1)/12)*$H146</f>
        <v>-8.2146396666666677E-2</v>
      </c>
      <c r="M146" s="230">
        <f>(SUM('1.  LRAMVA Summary'!H$54:H$77)+SUM('1.  LRAMVA Summary'!H$78:H$79)*(MONTH($E146)-1)/12)*$H146</f>
        <v>4.0673910946284364</v>
      </c>
      <c r="N146" s="230">
        <f>(SUM('1.  LRAMVA Summary'!I$54:I$77)+SUM('1.  LRAMVA Summary'!I$78:I$79)*(MONTH($E146)-1)/12)*$H146</f>
        <v>0.67404263350478022</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123.43541857568417</v>
      </c>
    </row>
    <row r="147" spans="2:23" s="9" customFormat="1" ht="15" thickBot="1">
      <c r="B147" s="66"/>
      <c r="E147" s="216" t="s">
        <v>468</v>
      </c>
      <c r="F147" s="216"/>
      <c r="G147" s="217"/>
      <c r="H147" s="218"/>
      <c r="I147" s="219">
        <f>SUM(I134:I146)</f>
        <v>402.63846198906225</v>
      </c>
      <c r="J147" s="219">
        <f>SUM(J134:J146)</f>
        <v>1042.0150939820057</v>
      </c>
      <c r="K147" s="219">
        <f t="shared" ref="K147:O147" si="80">SUM(K134:K146)</f>
        <v>623.98532614582768</v>
      </c>
      <c r="L147" s="219">
        <f t="shared" si="80"/>
        <v>-1.4306850070833335</v>
      </c>
      <c r="M147" s="219">
        <f t="shared" si="80"/>
        <v>70.838840085002346</v>
      </c>
      <c r="N147" s="219">
        <f t="shared" si="80"/>
        <v>11.739318205317769</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2149.7863554001333</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402.63846198906225</v>
      </c>
      <c r="J149" s="228">
        <f t="shared" ref="J149" si="82">J147+J148</f>
        <v>1042.0150939820057</v>
      </c>
      <c r="K149" s="228">
        <f t="shared" ref="K149" si="83">K147+K148</f>
        <v>623.98532614582768</v>
      </c>
      <c r="L149" s="228">
        <f t="shared" ref="L149" si="84">L147+L148</f>
        <v>-1.4306850070833335</v>
      </c>
      <c r="M149" s="228">
        <f t="shared" ref="M149" si="85">M147+M148</f>
        <v>70.838840085002346</v>
      </c>
      <c r="N149" s="228">
        <f t="shared" ref="N149" si="86">N147+N148</f>
        <v>11.739318205317769</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2149.7863554001333</v>
      </c>
    </row>
    <row r="150" spans="2:23" s="9" customFormat="1">
      <c r="B150" s="66"/>
      <c r="E150" s="214">
        <v>43831</v>
      </c>
      <c r="F150" s="214" t="s">
        <v>187</v>
      </c>
      <c r="G150" s="215" t="s">
        <v>65</v>
      </c>
      <c r="H150" s="240">
        <f>$C$51/12</f>
        <v>1.8166666666666667E-3</v>
      </c>
      <c r="I150" s="230">
        <f>(SUM('1.  LRAMVA Summary'!D$54:D$80)+SUM('1.  LRAMVA Summary'!D$81:D$82)*(MONTH($E150)-1)/12)*$H150</f>
        <v>23.118505225157186</v>
      </c>
      <c r="J150" s="230">
        <f>(SUM('1.  LRAMVA Summary'!E$54:E$80)+SUM('1.  LRAMVA Summary'!E$81:E$82)*(MONTH($E150)-1)/12)*$H150</f>
        <v>59.829930990472718</v>
      </c>
      <c r="K150" s="230">
        <f>(SUM('1.  LRAMVA Summary'!F$54:F$80)+SUM('1.  LRAMVA Summary'!F$81:F$82)*(MONTH($E150)-1)/12)*$H150</f>
        <v>35.827695028587719</v>
      </c>
      <c r="L150" s="230">
        <f>(SUM('1.  LRAMVA Summary'!G$54:G$80)+SUM('1.  LRAMVA Summary'!G$81:G$82)*(MONTH($E150)-1)/12)*$H150</f>
        <v>-8.2146396666666677E-2</v>
      </c>
      <c r="M150" s="230">
        <f>(SUM('1.  LRAMVA Summary'!H$54:H$80)+SUM('1.  LRAMVA Summary'!H$81:H$82)*(MONTH($E150)-1)/12)*$H150</f>
        <v>4.0673910946284364</v>
      </c>
      <c r="N150" s="230">
        <f>(SUM('1.  LRAMVA Summary'!I$54:I$80)+SUM('1.  LRAMVA Summary'!I$81:I$82)*(MONTH($E150)-1)/12)*$H150</f>
        <v>0.67404263350478022</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123.43541857568417</v>
      </c>
    </row>
    <row r="151" spans="2:23" s="9" customFormat="1">
      <c r="B151" s="66"/>
      <c r="E151" s="214">
        <v>43862</v>
      </c>
      <c r="F151" s="214" t="s">
        <v>187</v>
      </c>
      <c r="G151" s="215" t="s">
        <v>65</v>
      </c>
      <c r="H151" s="240">
        <f t="shared" ref="H151:H152" si="88">$C$51/12</f>
        <v>1.8166666666666667E-3</v>
      </c>
      <c r="I151" s="230">
        <f>(SUM('1.  LRAMVA Summary'!D$54:D$80)+SUM('1.  LRAMVA Summary'!D$81:D$82)*(MONTH($E151)-1)/12)*$H151</f>
        <v>23.118505225157186</v>
      </c>
      <c r="J151" s="230">
        <f>(SUM('1.  LRAMVA Summary'!E$54:E$80)+SUM('1.  LRAMVA Summary'!E$81:E$82)*(MONTH($E151)-1)/12)*$H151</f>
        <v>59.829930990472718</v>
      </c>
      <c r="K151" s="230">
        <f>(SUM('1.  LRAMVA Summary'!F$54:F$80)+SUM('1.  LRAMVA Summary'!F$81:F$82)*(MONTH($E151)-1)/12)*$H151</f>
        <v>35.827695028587719</v>
      </c>
      <c r="L151" s="230">
        <f>(SUM('1.  LRAMVA Summary'!G$54:G$80)+SUM('1.  LRAMVA Summary'!G$81:G$82)*(MONTH($E151)-1)/12)*$H151</f>
        <v>-8.2146396666666677E-2</v>
      </c>
      <c r="M151" s="230">
        <f>(SUM('1.  LRAMVA Summary'!H$54:H$80)+SUM('1.  LRAMVA Summary'!H$81:H$82)*(MONTH($E151)-1)/12)*$H151</f>
        <v>4.0673910946284364</v>
      </c>
      <c r="N151" s="230">
        <f>(SUM('1.  LRAMVA Summary'!I$54:I$80)+SUM('1.  LRAMVA Summary'!I$81:I$82)*(MONTH($E151)-1)/12)*$H151</f>
        <v>0.67404263350478022</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123.43541857568417</v>
      </c>
    </row>
    <row r="152" spans="2:23" s="9" customFormat="1">
      <c r="B152" s="66"/>
      <c r="E152" s="214">
        <v>43891</v>
      </c>
      <c r="F152" s="214" t="s">
        <v>187</v>
      </c>
      <c r="G152" s="215" t="s">
        <v>65</v>
      </c>
      <c r="H152" s="240">
        <f t="shared" si="88"/>
        <v>1.8166666666666667E-3</v>
      </c>
      <c r="I152" s="230">
        <f>(SUM('1.  LRAMVA Summary'!D$54:D$80)+SUM('1.  LRAMVA Summary'!D$81:D$82)*(MONTH($E152)-1)/12)*$H152</f>
        <v>23.118505225157186</v>
      </c>
      <c r="J152" s="230">
        <f>(SUM('1.  LRAMVA Summary'!E$54:E$80)+SUM('1.  LRAMVA Summary'!E$81:E$82)*(MONTH($E152)-1)/12)*$H152</f>
        <v>59.829930990472718</v>
      </c>
      <c r="K152" s="230">
        <f>(SUM('1.  LRAMVA Summary'!F$54:F$80)+SUM('1.  LRAMVA Summary'!F$81:F$82)*(MONTH($E152)-1)/12)*$H152</f>
        <v>35.827695028587719</v>
      </c>
      <c r="L152" s="230">
        <f>(SUM('1.  LRAMVA Summary'!G$54:G$80)+SUM('1.  LRAMVA Summary'!G$81:G$82)*(MONTH($E152)-1)/12)*$H152</f>
        <v>-8.2146396666666677E-2</v>
      </c>
      <c r="M152" s="230">
        <f>(SUM('1.  LRAMVA Summary'!H$54:H$80)+SUM('1.  LRAMVA Summary'!H$81:H$82)*(MONTH($E152)-1)/12)*$H152</f>
        <v>4.0673910946284364</v>
      </c>
      <c r="N152" s="230">
        <f>(SUM('1.  LRAMVA Summary'!I$54:I$80)+SUM('1.  LRAMVA Summary'!I$81:I$82)*(MONTH($E152)-1)/12)*$H152</f>
        <v>0.67404263350478022</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123.43541857568417</v>
      </c>
    </row>
    <row r="153" spans="2:23" s="9" customFormat="1">
      <c r="B153" s="66"/>
      <c r="E153" s="214">
        <v>43922</v>
      </c>
      <c r="F153" s="214" t="s">
        <v>187</v>
      </c>
      <c r="G153" s="215" t="s">
        <v>66</v>
      </c>
      <c r="H153" s="240">
        <f>$C$52/12</f>
        <v>1.8166666666666667E-3</v>
      </c>
      <c r="I153" s="230">
        <f>(SUM('1.  LRAMVA Summary'!D$54:D$80)+SUM('1.  LRAMVA Summary'!D$81:D$82)*(MONTH($E153)-1)/12)*$H153</f>
        <v>23.118505225157186</v>
      </c>
      <c r="J153" s="230">
        <f>(SUM('1.  LRAMVA Summary'!E$54:E$80)+SUM('1.  LRAMVA Summary'!E$81:E$82)*(MONTH($E153)-1)/12)*$H153</f>
        <v>59.829930990472718</v>
      </c>
      <c r="K153" s="230">
        <f>(SUM('1.  LRAMVA Summary'!F$54:F$80)+SUM('1.  LRAMVA Summary'!F$81:F$82)*(MONTH($E153)-1)/12)*$H153</f>
        <v>35.827695028587719</v>
      </c>
      <c r="L153" s="230">
        <f>(SUM('1.  LRAMVA Summary'!G$54:G$80)+SUM('1.  LRAMVA Summary'!G$81:G$82)*(MONTH($E153)-1)/12)*$H153</f>
        <v>-8.2146396666666677E-2</v>
      </c>
      <c r="M153" s="230">
        <f>(SUM('1.  LRAMVA Summary'!H$54:H$80)+SUM('1.  LRAMVA Summary'!H$81:H$82)*(MONTH($E153)-1)/12)*$H153</f>
        <v>4.0673910946284364</v>
      </c>
      <c r="N153" s="230">
        <f>(SUM('1.  LRAMVA Summary'!I$54:I$80)+SUM('1.  LRAMVA Summary'!I$81:I$82)*(MONTH($E153)-1)/12)*$H153</f>
        <v>0.67404263350478022</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123.43541857568417</v>
      </c>
    </row>
    <row r="154" spans="2:23" s="9" customFormat="1">
      <c r="B154" s="66"/>
      <c r="E154" s="214">
        <v>43952</v>
      </c>
      <c r="F154" s="214" t="s">
        <v>187</v>
      </c>
      <c r="G154" s="215" t="s">
        <v>66</v>
      </c>
      <c r="H154" s="240">
        <f t="shared" ref="H154:H155" si="90">$C$52/12</f>
        <v>1.8166666666666667E-3</v>
      </c>
      <c r="I154" s="230">
        <f>(SUM('1.  LRAMVA Summary'!D$54:D$80)+SUM('1.  LRAMVA Summary'!D$81:D$82)*(MONTH($E154)-1)/12)*$H154</f>
        <v>23.118505225157186</v>
      </c>
      <c r="J154" s="230">
        <f>(SUM('1.  LRAMVA Summary'!E$54:E$80)+SUM('1.  LRAMVA Summary'!E$81:E$82)*(MONTH($E154)-1)/12)*$H154</f>
        <v>59.829930990472718</v>
      </c>
      <c r="K154" s="230">
        <f>(SUM('1.  LRAMVA Summary'!F$54:F$80)+SUM('1.  LRAMVA Summary'!F$81:F$82)*(MONTH($E154)-1)/12)*$H154</f>
        <v>35.827695028587719</v>
      </c>
      <c r="L154" s="230">
        <f>(SUM('1.  LRAMVA Summary'!G$54:G$80)+SUM('1.  LRAMVA Summary'!G$81:G$82)*(MONTH($E154)-1)/12)*$H154</f>
        <v>-8.2146396666666677E-2</v>
      </c>
      <c r="M154" s="230">
        <f>(SUM('1.  LRAMVA Summary'!H$54:H$80)+SUM('1.  LRAMVA Summary'!H$81:H$82)*(MONTH($E154)-1)/12)*$H154</f>
        <v>4.0673910946284364</v>
      </c>
      <c r="N154" s="230">
        <f>(SUM('1.  LRAMVA Summary'!I$54:I$80)+SUM('1.  LRAMVA Summary'!I$81:I$82)*(MONTH($E154)-1)/12)*$H154</f>
        <v>0.67404263350478022</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123.43541857568417</v>
      </c>
    </row>
    <row r="155" spans="2:23" s="9" customFormat="1">
      <c r="B155" s="66"/>
      <c r="E155" s="214">
        <v>43983</v>
      </c>
      <c r="F155" s="214" t="s">
        <v>187</v>
      </c>
      <c r="G155" s="215" t="s">
        <v>66</v>
      </c>
      <c r="H155" s="240">
        <f t="shared" si="90"/>
        <v>1.8166666666666667E-3</v>
      </c>
      <c r="I155" s="230">
        <f>(SUM('1.  LRAMVA Summary'!D$54:D$80)+SUM('1.  LRAMVA Summary'!D$81:D$82)*(MONTH($E155)-1)/12)*$H155</f>
        <v>23.118505225157186</v>
      </c>
      <c r="J155" s="230">
        <f>(SUM('1.  LRAMVA Summary'!E$54:E$80)+SUM('1.  LRAMVA Summary'!E$81:E$82)*(MONTH($E155)-1)/12)*$H155</f>
        <v>59.829930990472718</v>
      </c>
      <c r="K155" s="230">
        <f>(SUM('1.  LRAMVA Summary'!F$54:F$80)+SUM('1.  LRAMVA Summary'!F$81:F$82)*(MONTH($E155)-1)/12)*$H155</f>
        <v>35.827695028587719</v>
      </c>
      <c r="L155" s="230">
        <f>(SUM('1.  LRAMVA Summary'!G$54:G$80)+SUM('1.  LRAMVA Summary'!G$81:G$82)*(MONTH($E155)-1)/12)*$H155</f>
        <v>-8.2146396666666677E-2</v>
      </c>
      <c r="M155" s="230">
        <f>(SUM('1.  LRAMVA Summary'!H$54:H$80)+SUM('1.  LRAMVA Summary'!H$81:H$82)*(MONTH($E155)-1)/12)*$H155</f>
        <v>4.0673910946284364</v>
      </c>
      <c r="N155" s="230">
        <f>(SUM('1.  LRAMVA Summary'!I$54:I$80)+SUM('1.  LRAMVA Summary'!I$81:I$82)*(MONTH($E155)-1)/12)*$H155</f>
        <v>0.67404263350478022</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123.43541857568417</v>
      </c>
    </row>
    <row r="156" spans="2:23" s="9" customFormat="1">
      <c r="B156" s="66"/>
      <c r="E156" s="214">
        <v>44013</v>
      </c>
      <c r="F156" s="214" t="s">
        <v>187</v>
      </c>
      <c r="G156" s="215" t="s">
        <v>68</v>
      </c>
      <c r="H156" s="240">
        <f>$C$53/12</f>
        <v>4.75E-4</v>
      </c>
      <c r="I156" s="230">
        <f>(SUM('1.  LRAMVA Summary'!D$54:D$80)+SUM('1.  LRAMVA Summary'!D$81:D$82)*(MONTH($E156)-1)/12)*$H156</f>
        <v>6.0447467790548606</v>
      </c>
      <c r="J156" s="230">
        <f>(SUM('1.  LRAMVA Summary'!E$54:E$80)+SUM('1.  LRAMVA Summary'!E$81:E$82)*(MONTH($E156)-1)/12)*$H156</f>
        <v>15.643605809435527</v>
      </c>
      <c r="K156" s="230">
        <f>(SUM('1.  LRAMVA Summary'!F$54:F$80)+SUM('1.  LRAMVA Summary'!F$81:F$82)*(MONTH($E156)-1)/12)*$H156</f>
        <v>9.3677918194013756</v>
      </c>
      <c r="L156" s="230">
        <f>(SUM('1.  LRAMVA Summary'!G$54:G$80)+SUM('1.  LRAMVA Summary'!G$81:G$82)*(MONTH($E156)-1)/12)*$H156</f>
        <v>-2.1478645000000001E-2</v>
      </c>
      <c r="M156" s="230">
        <f>(SUM('1.  LRAMVA Summary'!H$54:H$80)+SUM('1.  LRAMVA Summary'!H$81:H$82)*(MONTH($E156)-1)/12)*$H156</f>
        <v>1.0634921669441324</v>
      </c>
      <c r="N156" s="230">
        <f>(SUM('1.  LRAMVA Summary'!I$54:I$80)+SUM('1.  LRAMVA Summary'!I$81:I$82)*(MONTH($E156)-1)/12)*$H156</f>
        <v>0.17624050509069941</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32.274398434926596</v>
      </c>
    </row>
    <row r="157" spans="2:23" s="9" customFormat="1">
      <c r="B157" s="66"/>
      <c r="E157" s="214">
        <v>44044</v>
      </c>
      <c r="F157" s="214" t="s">
        <v>187</v>
      </c>
      <c r="G157" s="215" t="s">
        <v>68</v>
      </c>
      <c r="H157" s="240">
        <f t="shared" ref="H157:H158" si="91">$C$53/12</f>
        <v>4.75E-4</v>
      </c>
      <c r="I157" s="230">
        <f>(SUM('1.  LRAMVA Summary'!D$54:D$80)+SUM('1.  LRAMVA Summary'!D$81:D$82)*(MONTH($E157)-1)/12)*$H157</f>
        <v>6.0447467790548606</v>
      </c>
      <c r="J157" s="230">
        <f>(SUM('1.  LRAMVA Summary'!E$54:E$80)+SUM('1.  LRAMVA Summary'!E$81:E$82)*(MONTH($E157)-1)/12)*$H157</f>
        <v>15.643605809435527</v>
      </c>
      <c r="K157" s="230">
        <f>(SUM('1.  LRAMVA Summary'!F$54:F$80)+SUM('1.  LRAMVA Summary'!F$81:F$82)*(MONTH($E157)-1)/12)*$H157</f>
        <v>9.3677918194013756</v>
      </c>
      <c r="L157" s="230">
        <f>(SUM('1.  LRAMVA Summary'!G$54:G$80)+SUM('1.  LRAMVA Summary'!G$81:G$82)*(MONTH($E157)-1)/12)*$H157</f>
        <v>-2.1478645000000001E-2</v>
      </c>
      <c r="M157" s="230">
        <f>(SUM('1.  LRAMVA Summary'!H$54:H$80)+SUM('1.  LRAMVA Summary'!H$81:H$82)*(MONTH($E157)-1)/12)*$H157</f>
        <v>1.0634921669441324</v>
      </c>
      <c r="N157" s="230">
        <f>(SUM('1.  LRAMVA Summary'!I$54:I$80)+SUM('1.  LRAMVA Summary'!I$81:I$82)*(MONTH($E157)-1)/12)*$H157</f>
        <v>0.17624050509069941</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32.274398434926596</v>
      </c>
    </row>
    <row r="158" spans="2:23" s="9" customFormat="1">
      <c r="B158" s="66"/>
      <c r="E158" s="214">
        <v>44075</v>
      </c>
      <c r="F158" s="214" t="s">
        <v>187</v>
      </c>
      <c r="G158" s="215" t="s">
        <v>68</v>
      </c>
      <c r="H158" s="240">
        <f t="shared" si="91"/>
        <v>4.75E-4</v>
      </c>
      <c r="I158" s="230">
        <f>(SUM('1.  LRAMVA Summary'!D$54:D$80)+SUM('1.  LRAMVA Summary'!D$81:D$82)*(MONTH($E158)-1)/12)*$H158</f>
        <v>6.0447467790548606</v>
      </c>
      <c r="J158" s="230">
        <f>(SUM('1.  LRAMVA Summary'!E$54:E$80)+SUM('1.  LRAMVA Summary'!E$81:E$82)*(MONTH($E158)-1)/12)*$H158</f>
        <v>15.643605809435527</v>
      </c>
      <c r="K158" s="230">
        <f>(SUM('1.  LRAMVA Summary'!F$54:F$80)+SUM('1.  LRAMVA Summary'!F$81:F$82)*(MONTH($E158)-1)/12)*$H158</f>
        <v>9.3677918194013756</v>
      </c>
      <c r="L158" s="230">
        <f>(SUM('1.  LRAMVA Summary'!G$54:G$80)+SUM('1.  LRAMVA Summary'!G$81:G$82)*(MONTH($E158)-1)/12)*$H158</f>
        <v>-2.1478645000000001E-2</v>
      </c>
      <c r="M158" s="230">
        <f>(SUM('1.  LRAMVA Summary'!H$54:H$80)+SUM('1.  LRAMVA Summary'!H$81:H$82)*(MONTH($E158)-1)/12)*$H158</f>
        <v>1.0634921669441324</v>
      </c>
      <c r="N158" s="230">
        <f>(SUM('1.  LRAMVA Summary'!I$54:I$80)+SUM('1.  LRAMVA Summary'!I$81:I$82)*(MONTH($E158)-1)/12)*$H158</f>
        <v>0.17624050509069941</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32.274398434926596</v>
      </c>
    </row>
    <row r="159" spans="2:23" s="9" customFormat="1">
      <c r="B159" s="66"/>
      <c r="E159" s="214">
        <v>44105</v>
      </c>
      <c r="F159" s="214" t="s">
        <v>187</v>
      </c>
      <c r="G159" s="215" t="s">
        <v>69</v>
      </c>
      <c r="H159" s="240">
        <f>$C$54/12</f>
        <v>4.75E-4</v>
      </c>
      <c r="I159" s="230">
        <f>(SUM('1.  LRAMVA Summary'!D$54:D$80)+SUM('1.  LRAMVA Summary'!D$81:D$82)*(MONTH($E159)-1)/12)*$H159</f>
        <v>6.0447467790548606</v>
      </c>
      <c r="J159" s="230">
        <f>(SUM('1.  LRAMVA Summary'!E$54:E$80)+SUM('1.  LRAMVA Summary'!E$81:E$82)*(MONTH($E159)-1)/12)*$H159</f>
        <v>15.643605809435527</v>
      </c>
      <c r="K159" s="230">
        <f>(SUM('1.  LRAMVA Summary'!F$54:F$80)+SUM('1.  LRAMVA Summary'!F$81:F$82)*(MONTH($E159)-1)/12)*$H159</f>
        <v>9.3677918194013756</v>
      </c>
      <c r="L159" s="230">
        <f>(SUM('1.  LRAMVA Summary'!G$54:G$80)+SUM('1.  LRAMVA Summary'!G$81:G$82)*(MONTH($E159)-1)/12)*$H159</f>
        <v>-2.1478645000000001E-2</v>
      </c>
      <c r="M159" s="230">
        <f>(SUM('1.  LRAMVA Summary'!H$54:H$80)+SUM('1.  LRAMVA Summary'!H$81:H$82)*(MONTH($E159)-1)/12)*$H159</f>
        <v>1.0634921669441324</v>
      </c>
      <c r="N159" s="230">
        <f>(SUM('1.  LRAMVA Summary'!I$54:I$80)+SUM('1.  LRAMVA Summary'!I$81:I$82)*(MONTH($E159)-1)/12)*$H159</f>
        <v>0.17624050509069941</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32.274398434926596</v>
      </c>
    </row>
    <row r="160" spans="2:23" s="9" customFormat="1">
      <c r="B160" s="66"/>
      <c r="E160" s="214">
        <v>44136</v>
      </c>
      <c r="F160" s="214" t="s">
        <v>187</v>
      </c>
      <c r="G160" s="215" t="s">
        <v>69</v>
      </c>
      <c r="H160" s="240">
        <f t="shared" ref="H160:H161" si="92">$C$54/12</f>
        <v>4.75E-4</v>
      </c>
      <c r="I160" s="230">
        <f>(SUM('1.  LRAMVA Summary'!D$54:D$80)+SUM('1.  LRAMVA Summary'!D$81:D$82)*(MONTH($E160)-1)/12)*$H160</f>
        <v>6.0447467790548606</v>
      </c>
      <c r="J160" s="230">
        <f>(SUM('1.  LRAMVA Summary'!E$54:E$80)+SUM('1.  LRAMVA Summary'!E$81:E$82)*(MONTH($E160)-1)/12)*$H160</f>
        <v>15.643605809435527</v>
      </c>
      <c r="K160" s="230">
        <f>(SUM('1.  LRAMVA Summary'!F$54:F$80)+SUM('1.  LRAMVA Summary'!F$81:F$82)*(MONTH($E160)-1)/12)*$H160</f>
        <v>9.3677918194013756</v>
      </c>
      <c r="L160" s="230">
        <f>(SUM('1.  LRAMVA Summary'!G$54:G$80)+SUM('1.  LRAMVA Summary'!G$81:G$82)*(MONTH($E160)-1)/12)*$H160</f>
        <v>-2.1478645000000001E-2</v>
      </c>
      <c r="M160" s="230">
        <f>(SUM('1.  LRAMVA Summary'!H$54:H$80)+SUM('1.  LRAMVA Summary'!H$81:H$82)*(MONTH($E160)-1)/12)*$H160</f>
        <v>1.0634921669441324</v>
      </c>
      <c r="N160" s="230">
        <f>(SUM('1.  LRAMVA Summary'!I$54:I$80)+SUM('1.  LRAMVA Summary'!I$81:I$82)*(MONTH($E160)-1)/12)*$H160</f>
        <v>0.17624050509069941</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32.274398434926596</v>
      </c>
    </row>
    <row r="161" spans="2:23" s="9" customFormat="1">
      <c r="B161" s="66"/>
      <c r="E161" s="214">
        <v>44166</v>
      </c>
      <c r="F161" s="214" t="s">
        <v>187</v>
      </c>
      <c r="G161" s="215" t="s">
        <v>69</v>
      </c>
      <c r="H161" s="240">
        <f t="shared" si="92"/>
        <v>4.75E-4</v>
      </c>
      <c r="I161" s="230">
        <f>(SUM('1.  LRAMVA Summary'!D$54:D$80)+SUM('1.  LRAMVA Summary'!D$81:D$82)*(MONTH($E161)-1)/12)*$H161</f>
        <v>6.0447467790548606</v>
      </c>
      <c r="J161" s="230">
        <f>(SUM('1.  LRAMVA Summary'!E$54:E$80)+SUM('1.  LRAMVA Summary'!E$81:E$82)*(MONTH($E161)-1)/12)*$H161</f>
        <v>15.643605809435527</v>
      </c>
      <c r="K161" s="230">
        <f>(SUM('1.  LRAMVA Summary'!F$54:F$80)+SUM('1.  LRAMVA Summary'!F$81:F$82)*(MONTH($E161)-1)/12)*$H161</f>
        <v>9.3677918194013756</v>
      </c>
      <c r="L161" s="230">
        <f>(SUM('1.  LRAMVA Summary'!G$54:G$80)+SUM('1.  LRAMVA Summary'!G$81:G$82)*(MONTH($E161)-1)/12)*$H161</f>
        <v>-2.1478645000000001E-2</v>
      </c>
      <c r="M161" s="230">
        <f>(SUM('1.  LRAMVA Summary'!H$54:H$80)+SUM('1.  LRAMVA Summary'!H$81:H$82)*(MONTH($E161)-1)/12)*$H161</f>
        <v>1.0634921669441324</v>
      </c>
      <c r="N161" s="230">
        <f>(SUM('1.  LRAMVA Summary'!I$54:I$80)+SUM('1.  LRAMVA Summary'!I$81:I$82)*(MONTH($E161)-1)/12)*$H161</f>
        <v>0.17624050509069941</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32.274398434926596</v>
      </c>
    </row>
    <row r="162" spans="2:23" s="9" customFormat="1" ht="15" thickBot="1">
      <c r="B162" s="66"/>
      <c r="E162" s="216" t="s">
        <v>469</v>
      </c>
      <c r="F162" s="216"/>
      <c r="G162" s="217"/>
      <c r="H162" s="218"/>
      <c r="I162" s="219">
        <f>SUM(I149:I161)</f>
        <v>577.61797401433478</v>
      </c>
      <c r="J162" s="219">
        <f>SUM(J149:J161)</f>
        <v>1494.8563147814555</v>
      </c>
      <c r="K162" s="219">
        <f t="shared" ref="K162:O162" si="93">SUM(K149:K161)</f>
        <v>895.15824723376272</v>
      </c>
      <c r="L162" s="219">
        <f t="shared" si="93"/>
        <v>-2.0524352570833337</v>
      </c>
      <c r="M162" s="219">
        <f t="shared" si="93"/>
        <v>101.62413965443773</v>
      </c>
      <c r="N162" s="219">
        <f t="shared" si="93"/>
        <v>16.841017036890644</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3084.0452574637993</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723</v>
      </c>
      <c r="F164" s="225"/>
      <c r="G164" s="226"/>
      <c r="H164" s="227"/>
      <c r="I164" s="228">
        <f>I162+I163</f>
        <v>577.61797401433478</v>
      </c>
      <c r="J164" s="228">
        <f t="shared" ref="J164:U164" si="95">J162+J163</f>
        <v>1494.8563147814555</v>
      </c>
      <c r="K164" s="228">
        <f t="shared" si="95"/>
        <v>895.15824723376272</v>
      </c>
      <c r="L164" s="228">
        <f t="shared" si="95"/>
        <v>-2.0524352570833337</v>
      </c>
      <c r="M164" s="228">
        <f t="shared" si="95"/>
        <v>101.62413965443773</v>
      </c>
      <c r="N164" s="228">
        <f t="shared" si="95"/>
        <v>16.841017036890644</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3084.0452574637993</v>
      </c>
    </row>
    <row r="165" spans="2:23">
      <c r="E165" s="214">
        <v>44197</v>
      </c>
      <c r="F165" s="214" t="s">
        <v>729</v>
      </c>
      <c r="G165" s="215" t="s">
        <v>65</v>
      </c>
      <c r="H165" s="240">
        <f>$C$55/12</f>
        <v>4.75E-4</v>
      </c>
      <c r="I165" s="230">
        <f>(SUM('1.  LRAMVA Summary'!D$54:D$80)+SUM('1.  LRAMVA Summary'!D$81:D$82)*(MONTH($E165)-1)/12)*$H165</f>
        <v>6.0447467790548606</v>
      </c>
      <c r="J165" s="230">
        <f>(SUM('1.  LRAMVA Summary'!E$54:E$80)+SUM('1.  LRAMVA Summary'!E$81:E$82)*(MONTH($E165)-1)/12)*$H165</f>
        <v>15.643605809435527</v>
      </c>
      <c r="K165" s="230">
        <f>(SUM('1.  LRAMVA Summary'!F$54:F$80)+SUM('1.  LRAMVA Summary'!F$81:F$82)*(MONTH($E165)-1)/12)*$H165</f>
        <v>9.3677918194013756</v>
      </c>
      <c r="L165" s="230">
        <f>(SUM('1.  LRAMVA Summary'!G$54:G$80)+SUM('1.  LRAMVA Summary'!G$81:G$82)*(MONTH($E165)-1)/12)*$H165</f>
        <v>-2.1478645000000001E-2</v>
      </c>
      <c r="M165" s="230">
        <f>(SUM('1.  LRAMVA Summary'!H$54:H$80)+SUM('1.  LRAMVA Summary'!H$81:H$82)*(MONTH($E165)-1)/12)*$H165</f>
        <v>1.0634921669441324</v>
      </c>
      <c r="N165" s="230">
        <f>(SUM('1.  LRAMVA Summary'!I$54:I$80)+SUM('1.  LRAMVA Summary'!I$81:I$82)*(MONTH($E165)-1)/12)*$H165</f>
        <v>0.17624050509069941</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32.274398434926596</v>
      </c>
    </row>
    <row r="166" spans="2:23">
      <c r="E166" s="214">
        <v>44228</v>
      </c>
      <c r="F166" s="214" t="s">
        <v>729</v>
      </c>
      <c r="G166" s="215" t="s">
        <v>65</v>
      </c>
      <c r="H166" s="240">
        <f t="shared" ref="H166:H168" si="96">$C$55/12</f>
        <v>4.75E-4</v>
      </c>
      <c r="I166" s="230">
        <f>(SUM('1.  LRAMVA Summary'!D$54:D$80)+SUM('1.  LRAMVA Summary'!D$81:D$82)*(MONTH($E166)-1)/12)*$H166</f>
        <v>6.0447467790548606</v>
      </c>
      <c r="J166" s="230">
        <f>(SUM('1.  LRAMVA Summary'!E$54:E$80)+SUM('1.  LRAMVA Summary'!E$81:E$82)*(MONTH($E166)-1)/12)*$H166</f>
        <v>15.643605809435527</v>
      </c>
      <c r="K166" s="230">
        <f>(SUM('1.  LRAMVA Summary'!F$54:F$80)+SUM('1.  LRAMVA Summary'!F$81:F$82)*(MONTH($E166)-1)/12)*$H166</f>
        <v>9.3677918194013756</v>
      </c>
      <c r="L166" s="230">
        <f>(SUM('1.  LRAMVA Summary'!G$54:G$80)+SUM('1.  LRAMVA Summary'!G$81:G$82)*(MONTH($E166)-1)/12)*$H166</f>
        <v>-2.1478645000000001E-2</v>
      </c>
      <c r="M166" s="230">
        <f>(SUM('1.  LRAMVA Summary'!H$54:H$80)+SUM('1.  LRAMVA Summary'!H$81:H$82)*(MONTH($E166)-1)/12)*$H166</f>
        <v>1.0634921669441324</v>
      </c>
      <c r="N166" s="230">
        <f>(SUM('1.  LRAMVA Summary'!I$54:I$80)+SUM('1.  LRAMVA Summary'!I$81:I$82)*(MONTH($E166)-1)/12)*$H166</f>
        <v>0.17624050509069941</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7">SUM(I166:V166)</f>
        <v>32.274398434926596</v>
      </c>
    </row>
    <row r="167" spans="2:23">
      <c r="E167" s="214">
        <v>44256</v>
      </c>
      <c r="F167" s="214" t="s">
        <v>729</v>
      </c>
      <c r="G167" s="215" t="s">
        <v>65</v>
      </c>
      <c r="H167" s="240">
        <f t="shared" si="96"/>
        <v>4.75E-4</v>
      </c>
      <c r="I167" s="230">
        <f>(SUM('1.  LRAMVA Summary'!D$54:D$80)+SUM('1.  LRAMVA Summary'!D$81:D$82)*(MONTH($E167)-1)/12)*$H167</f>
        <v>6.0447467790548606</v>
      </c>
      <c r="J167" s="230">
        <f>(SUM('1.  LRAMVA Summary'!E$54:E$80)+SUM('1.  LRAMVA Summary'!E$81:E$82)*(MONTH($E167)-1)/12)*$H167</f>
        <v>15.643605809435527</v>
      </c>
      <c r="K167" s="230">
        <f>(SUM('1.  LRAMVA Summary'!F$54:F$80)+SUM('1.  LRAMVA Summary'!F$81:F$82)*(MONTH($E167)-1)/12)*$H167</f>
        <v>9.3677918194013756</v>
      </c>
      <c r="L167" s="230">
        <f>(SUM('1.  LRAMVA Summary'!G$54:G$80)+SUM('1.  LRAMVA Summary'!G$81:G$82)*(MONTH($E167)-1)/12)*$H167</f>
        <v>-2.1478645000000001E-2</v>
      </c>
      <c r="M167" s="230">
        <f>(SUM('1.  LRAMVA Summary'!H$54:H$80)+SUM('1.  LRAMVA Summary'!H$81:H$82)*(MONTH($E167)-1)/12)*$H167</f>
        <v>1.0634921669441324</v>
      </c>
      <c r="N167" s="230">
        <f>(SUM('1.  LRAMVA Summary'!I$54:I$80)+SUM('1.  LRAMVA Summary'!I$81:I$82)*(MONTH($E167)-1)/12)*$H167</f>
        <v>0.17624050509069941</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7"/>
        <v>32.274398434926596</v>
      </c>
    </row>
    <row r="168" spans="2:23">
      <c r="E168" s="214">
        <v>44287</v>
      </c>
      <c r="F168" s="214" t="s">
        <v>729</v>
      </c>
      <c r="G168" s="215" t="s">
        <v>66</v>
      </c>
      <c r="H168" s="240">
        <f t="shared" si="96"/>
        <v>4.75E-4</v>
      </c>
      <c r="I168" s="230">
        <f>(SUM('1.  LRAMVA Summary'!D$54:D$80)+SUM('1.  LRAMVA Summary'!D$81:D$82)*(MONTH($E168)-1)/12)*$H168</f>
        <v>6.0447467790548606</v>
      </c>
      <c r="J168" s="230">
        <f>(SUM('1.  LRAMVA Summary'!E$54:E$80)+SUM('1.  LRAMVA Summary'!E$81:E$82)*(MONTH($E168)-1)/12)*$H168</f>
        <v>15.643605809435527</v>
      </c>
      <c r="K168" s="230">
        <f>(SUM('1.  LRAMVA Summary'!F$54:F$80)+SUM('1.  LRAMVA Summary'!F$81:F$82)*(MONTH($E168)-1)/12)*$H168</f>
        <v>9.3677918194013756</v>
      </c>
      <c r="L168" s="230">
        <f>(SUM('1.  LRAMVA Summary'!G$54:G$80)+SUM('1.  LRAMVA Summary'!G$81:G$82)*(MONTH($E168)-1)/12)*$H168</f>
        <v>-2.1478645000000001E-2</v>
      </c>
      <c r="M168" s="230">
        <f>(SUM('1.  LRAMVA Summary'!H$54:H$80)+SUM('1.  LRAMVA Summary'!H$81:H$82)*(MONTH($E168)-1)/12)*$H168</f>
        <v>1.0634921669441324</v>
      </c>
      <c r="N168" s="230">
        <f>(SUM('1.  LRAMVA Summary'!I$54:I$80)+SUM('1.  LRAMVA Summary'!I$81:I$82)*(MONTH($E168)-1)/12)*$H168</f>
        <v>0.17624050509069941</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7"/>
        <v>32.274398434926596</v>
      </c>
    </row>
    <row r="169" spans="2:23">
      <c r="E169" s="214">
        <v>44317</v>
      </c>
      <c r="F169" s="214" t="s">
        <v>729</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7"/>
        <v>0</v>
      </c>
    </row>
    <row r="170" spans="2:23">
      <c r="E170" s="214">
        <v>44348</v>
      </c>
      <c r="F170" s="214" t="s">
        <v>729</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7"/>
        <v>0</v>
      </c>
    </row>
    <row r="171" spans="2:23">
      <c r="E171" s="214">
        <v>44378</v>
      </c>
      <c r="F171" s="214" t="s">
        <v>729</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7"/>
        <v>0</v>
      </c>
    </row>
    <row r="172" spans="2:23">
      <c r="E172" s="214">
        <v>44409</v>
      </c>
      <c r="F172" s="214" t="s">
        <v>729</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7"/>
        <v>0</v>
      </c>
    </row>
    <row r="173" spans="2:23">
      <c r="E173" s="214">
        <v>44440</v>
      </c>
      <c r="F173" s="214" t="s">
        <v>729</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7"/>
        <v>0</v>
      </c>
    </row>
    <row r="174" spans="2:23">
      <c r="E174" s="214">
        <v>44470</v>
      </c>
      <c r="F174" s="214" t="s">
        <v>729</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7"/>
        <v>0</v>
      </c>
    </row>
    <row r="175" spans="2:23">
      <c r="E175" s="214">
        <v>44501</v>
      </c>
      <c r="F175" s="214" t="s">
        <v>729</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7"/>
        <v>0</v>
      </c>
    </row>
    <row r="176" spans="2:23">
      <c r="E176" s="214">
        <v>44531</v>
      </c>
      <c r="F176" s="214" t="s">
        <v>729</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724</v>
      </c>
      <c r="F177" s="216"/>
      <c r="G177" s="217"/>
      <c r="H177" s="218"/>
      <c r="I177" s="219">
        <f>SUM(I164:I176)</f>
        <v>601.79696113055434</v>
      </c>
      <c r="J177" s="219">
        <f>SUM(J164:J176)</f>
        <v>1557.4307380191974</v>
      </c>
      <c r="K177" s="219">
        <f t="shared" ref="K177:V177" si="98">SUM(K164:K176)</f>
        <v>932.6294145113684</v>
      </c>
      <c r="L177" s="219">
        <f t="shared" si="98"/>
        <v>-2.1383498370833345</v>
      </c>
      <c r="M177" s="219">
        <f t="shared" si="98"/>
        <v>105.87810832221425</v>
      </c>
      <c r="N177" s="219">
        <f t="shared" si="98"/>
        <v>17.545979057253444</v>
      </c>
      <c r="O177" s="219">
        <f t="shared" si="98"/>
        <v>0</v>
      </c>
      <c r="P177" s="219">
        <f t="shared" si="98"/>
        <v>0</v>
      </c>
      <c r="Q177" s="219">
        <f t="shared" si="98"/>
        <v>0</v>
      </c>
      <c r="R177" s="219">
        <f t="shared" si="98"/>
        <v>0</v>
      </c>
      <c r="S177" s="219">
        <f t="shared" si="98"/>
        <v>0</v>
      </c>
      <c r="T177" s="219">
        <f t="shared" si="98"/>
        <v>0</v>
      </c>
      <c r="U177" s="219">
        <f t="shared" si="98"/>
        <v>0</v>
      </c>
      <c r="V177" s="219">
        <f t="shared" si="98"/>
        <v>0</v>
      </c>
      <c r="W177" s="219">
        <f>SUM(W164:W176)</f>
        <v>3213.1428512035063</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725</v>
      </c>
      <c r="F179" s="225"/>
      <c r="G179" s="226"/>
      <c r="H179" s="227"/>
      <c r="I179" s="228">
        <f>I177+I178</f>
        <v>601.79696113055434</v>
      </c>
      <c r="J179" s="228">
        <f t="shared" ref="J179:U179" si="99">J177+J178</f>
        <v>1557.4307380191974</v>
      </c>
      <c r="K179" s="228">
        <f t="shared" si="99"/>
        <v>932.6294145113684</v>
      </c>
      <c r="L179" s="228">
        <f t="shared" si="99"/>
        <v>-2.1383498370833345</v>
      </c>
      <c r="M179" s="228">
        <f t="shared" si="99"/>
        <v>105.87810832221425</v>
      </c>
      <c r="N179" s="228">
        <f t="shared" si="99"/>
        <v>17.545979057253444</v>
      </c>
      <c r="O179" s="228">
        <f t="shared" si="99"/>
        <v>0</v>
      </c>
      <c r="P179" s="228">
        <f t="shared" si="99"/>
        <v>0</v>
      </c>
      <c r="Q179" s="228">
        <f t="shared" si="99"/>
        <v>0</v>
      </c>
      <c r="R179" s="228">
        <f t="shared" si="99"/>
        <v>0</v>
      </c>
      <c r="S179" s="228">
        <f t="shared" si="99"/>
        <v>0</v>
      </c>
      <c r="T179" s="228">
        <f t="shared" si="99"/>
        <v>0</v>
      </c>
      <c r="U179" s="228">
        <f t="shared" si="99"/>
        <v>0</v>
      </c>
      <c r="V179" s="228">
        <f>V177+V178</f>
        <v>0</v>
      </c>
      <c r="W179" s="228">
        <f>W177+W178</f>
        <v>3213.1428512035063</v>
      </c>
    </row>
    <row r="180" spans="5:23">
      <c r="E180" s="214">
        <v>44562</v>
      </c>
      <c r="F180" s="214" t="s">
        <v>730</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730</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0">SUM(I181:V181)</f>
        <v>0</v>
      </c>
    </row>
    <row r="182" spans="5:23">
      <c r="E182" s="214">
        <v>44621</v>
      </c>
      <c r="F182" s="214" t="s">
        <v>730</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0"/>
        <v>0</v>
      </c>
    </row>
    <row r="183" spans="5:23">
      <c r="E183" s="214">
        <v>44652</v>
      </c>
      <c r="F183" s="214" t="s">
        <v>730</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0"/>
        <v>0</v>
      </c>
    </row>
    <row r="184" spans="5:23">
      <c r="E184" s="214">
        <v>44682</v>
      </c>
      <c r="F184" s="214" t="s">
        <v>730</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0"/>
        <v>0</v>
      </c>
    </row>
    <row r="185" spans="5:23">
      <c r="E185" s="214">
        <v>44713</v>
      </c>
      <c r="F185" s="214" t="s">
        <v>730</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0"/>
        <v>0</v>
      </c>
    </row>
    <row r="186" spans="5:23">
      <c r="E186" s="214">
        <v>44743</v>
      </c>
      <c r="F186" s="214" t="s">
        <v>730</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0"/>
        <v>0</v>
      </c>
    </row>
    <row r="187" spans="5:23">
      <c r="E187" s="214">
        <v>44774</v>
      </c>
      <c r="F187" s="214" t="s">
        <v>730</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0"/>
        <v>0</v>
      </c>
    </row>
    <row r="188" spans="5:23">
      <c r="E188" s="214">
        <v>44805</v>
      </c>
      <c r="F188" s="214" t="s">
        <v>730</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0"/>
        <v>0</v>
      </c>
    </row>
    <row r="189" spans="5:23">
      <c r="E189" s="214">
        <v>44835</v>
      </c>
      <c r="F189" s="214" t="s">
        <v>730</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0"/>
        <v>0</v>
      </c>
    </row>
    <row r="190" spans="5:23">
      <c r="E190" s="214">
        <v>44866</v>
      </c>
      <c r="F190" s="214" t="s">
        <v>730</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0"/>
        <v>0</v>
      </c>
    </row>
    <row r="191" spans="5:23">
      <c r="E191" s="214">
        <v>44896</v>
      </c>
      <c r="F191" s="214" t="s">
        <v>730</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726</v>
      </c>
      <c r="F192" s="216"/>
      <c r="G192" s="217"/>
      <c r="H192" s="218"/>
      <c r="I192" s="219">
        <f>SUM(I179:I191)</f>
        <v>601.79696113055434</v>
      </c>
      <c r="J192" s="219">
        <f>SUM(J179:J191)</f>
        <v>1557.4307380191974</v>
      </c>
      <c r="K192" s="219">
        <f t="shared" ref="K192:V192" si="101">SUM(K179:K191)</f>
        <v>932.6294145113684</v>
      </c>
      <c r="L192" s="219">
        <f t="shared" si="101"/>
        <v>-2.1383498370833345</v>
      </c>
      <c r="M192" s="219">
        <f t="shared" si="101"/>
        <v>105.87810832221425</v>
      </c>
      <c r="N192" s="219">
        <f t="shared" si="101"/>
        <v>17.545979057253444</v>
      </c>
      <c r="O192" s="219">
        <f t="shared" si="101"/>
        <v>0</v>
      </c>
      <c r="P192" s="219">
        <f t="shared" si="101"/>
        <v>0</v>
      </c>
      <c r="Q192" s="219">
        <f t="shared" si="101"/>
        <v>0</v>
      </c>
      <c r="R192" s="219">
        <f t="shared" si="101"/>
        <v>0</v>
      </c>
      <c r="S192" s="219">
        <f t="shared" si="101"/>
        <v>0</v>
      </c>
      <c r="T192" s="219">
        <f t="shared" si="101"/>
        <v>0</v>
      </c>
      <c r="U192" s="219">
        <f t="shared" si="101"/>
        <v>0</v>
      </c>
      <c r="V192" s="219">
        <f t="shared" si="101"/>
        <v>0</v>
      </c>
      <c r="W192" s="219">
        <f>SUM(W179:W191)</f>
        <v>3213.1428512035063</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727</v>
      </c>
      <c r="F194" s="225"/>
      <c r="G194" s="226"/>
      <c r="H194" s="227"/>
      <c r="I194" s="228">
        <f>I192+I193</f>
        <v>601.79696113055434</v>
      </c>
      <c r="J194" s="228">
        <f t="shared" ref="J194:U194" si="102">J192+J193</f>
        <v>1557.4307380191974</v>
      </c>
      <c r="K194" s="228">
        <f t="shared" si="102"/>
        <v>932.6294145113684</v>
      </c>
      <c r="L194" s="228">
        <f t="shared" si="102"/>
        <v>-2.1383498370833345</v>
      </c>
      <c r="M194" s="228">
        <f t="shared" si="102"/>
        <v>105.87810832221425</v>
      </c>
      <c r="N194" s="228">
        <f t="shared" si="102"/>
        <v>17.545979057253444</v>
      </c>
      <c r="O194" s="228">
        <f t="shared" si="102"/>
        <v>0</v>
      </c>
      <c r="P194" s="228">
        <f t="shared" si="102"/>
        <v>0</v>
      </c>
      <c r="Q194" s="228">
        <f t="shared" si="102"/>
        <v>0</v>
      </c>
      <c r="R194" s="228">
        <f t="shared" si="102"/>
        <v>0</v>
      </c>
      <c r="S194" s="228">
        <f t="shared" si="102"/>
        <v>0</v>
      </c>
      <c r="T194" s="228">
        <f t="shared" si="102"/>
        <v>0</v>
      </c>
      <c r="U194" s="228">
        <f t="shared" si="102"/>
        <v>0</v>
      </c>
      <c r="V194" s="228">
        <f>V192+V193</f>
        <v>0</v>
      </c>
      <c r="W194" s="228">
        <f>W192+W193</f>
        <v>3213.1428512035063</v>
      </c>
    </row>
    <row r="195" spans="5:23">
      <c r="E195" s="214">
        <v>44927</v>
      </c>
      <c r="F195" s="214" t="s">
        <v>731</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731</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3">SUM(I196:V196)</f>
        <v>0</v>
      </c>
    </row>
    <row r="197" spans="5:23">
      <c r="E197" s="214">
        <v>44986</v>
      </c>
      <c r="F197" s="214" t="s">
        <v>731</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3"/>
        <v>0</v>
      </c>
    </row>
    <row r="198" spans="5:23">
      <c r="E198" s="214">
        <v>45017</v>
      </c>
      <c r="F198" s="214" t="s">
        <v>731</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3"/>
        <v>0</v>
      </c>
    </row>
    <row r="199" spans="5:23">
      <c r="E199" s="214">
        <v>45047</v>
      </c>
      <c r="F199" s="214" t="s">
        <v>731</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3"/>
        <v>0</v>
      </c>
    </row>
    <row r="200" spans="5:23">
      <c r="E200" s="214">
        <v>45078</v>
      </c>
      <c r="F200" s="214" t="s">
        <v>731</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3"/>
        <v>0</v>
      </c>
    </row>
    <row r="201" spans="5:23">
      <c r="E201" s="214">
        <v>45108</v>
      </c>
      <c r="F201" s="214" t="s">
        <v>731</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3"/>
        <v>0</v>
      </c>
    </row>
    <row r="202" spans="5:23">
      <c r="E202" s="214">
        <v>45139</v>
      </c>
      <c r="F202" s="214" t="s">
        <v>731</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3"/>
        <v>0</v>
      </c>
    </row>
    <row r="203" spans="5:23">
      <c r="E203" s="214">
        <v>45170</v>
      </c>
      <c r="F203" s="214" t="s">
        <v>731</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3"/>
        <v>0</v>
      </c>
    </row>
    <row r="204" spans="5:23">
      <c r="E204" s="214">
        <v>45200</v>
      </c>
      <c r="F204" s="214" t="s">
        <v>731</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3"/>
        <v>0</v>
      </c>
    </row>
    <row r="205" spans="5:23">
      <c r="E205" s="214">
        <v>45231</v>
      </c>
      <c r="F205" s="214" t="s">
        <v>731</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3"/>
        <v>0</v>
      </c>
    </row>
    <row r="206" spans="5:23">
      <c r="E206" s="214">
        <v>45261</v>
      </c>
      <c r="F206" s="214" t="s">
        <v>731</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728</v>
      </c>
      <c r="F207" s="216"/>
      <c r="G207" s="217"/>
      <c r="H207" s="218"/>
      <c r="I207" s="219">
        <f>SUM(I194:I206)</f>
        <v>601.79696113055434</v>
      </c>
      <c r="J207" s="219">
        <f>SUM(J194:J206)</f>
        <v>1557.4307380191974</v>
      </c>
      <c r="K207" s="219">
        <f t="shared" ref="K207:V207" si="104">SUM(K194:K206)</f>
        <v>932.6294145113684</v>
      </c>
      <c r="L207" s="219">
        <f t="shared" si="104"/>
        <v>-2.1383498370833345</v>
      </c>
      <c r="M207" s="219">
        <f t="shared" si="104"/>
        <v>105.87810832221425</v>
      </c>
      <c r="N207" s="219">
        <f t="shared" si="104"/>
        <v>17.545979057253444</v>
      </c>
      <c r="O207" s="219">
        <f t="shared" si="104"/>
        <v>0</v>
      </c>
      <c r="P207" s="219">
        <f t="shared" si="104"/>
        <v>0</v>
      </c>
      <c r="Q207" s="219">
        <f t="shared" si="104"/>
        <v>0</v>
      </c>
      <c r="R207" s="219">
        <f t="shared" si="104"/>
        <v>0</v>
      </c>
      <c r="S207" s="219">
        <f t="shared" si="104"/>
        <v>0</v>
      </c>
      <c r="T207" s="219">
        <f t="shared" si="104"/>
        <v>0</v>
      </c>
      <c r="U207" s="219">
        <f t="shared" si="104"/>
        <v>0</v>
      </c>
      <c r="V207" s="219">
        <f t="shared" si="104"/>
        <v>0</v>
      </c>
      <c r="W207" s="219">
        <f>SUM(W194:W206)</f>
        <v>3213.1428512035063</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746</v>
      </c>
      <c r="F209" s="225"/>
      <c r="G209" s="226"/>
      <c r="H209" s="227"/>
      <c r="I209" s="228">
        <f>I207+I208</f>
        <v>601.79696113055434</v>
      </c>
      <c r="J209" s="228">
        <f t="shared" ref="J209:U209" si="105">J207+J208</f>
        <v>1557.4307380191974</v>
      </c>
      <c r="K209" s="228">
        <f t="shared" si="105"/>
        <v>932.6294145113684</v>
      </c>
      <c r="L209" s="228">
        <f t="shared" si="105"/>
        <v>-2.1383498370833345</v>
      </c>
      <c r="M209" s="228">
        <f t="shared" si="105"/>
        <v>105.87810832221425</v>
      </c>
      <c r="N209" s="228">
        <f t="shared" si="105"/>
        <v>17.545979057253444</v>
      </c>
      <c r="O209" s="228">
        <f t="shared" si="105"/>
        <v>0</v>
      </c>
      <c r="P209" s="228">
        <f t="shared" si="105"/>
        <v>0</v>
      </c>
      <c r="Q209" s="228">
        <f t="shared" si="105"/>
        <v>0</v>
      </c>
      <c r="R209" s="228">
        <f t="shared" si="105"/>
        <v>0</v>
      </c>
      <c r="S209" s="228">
        <f t="shared" si="105"/>
        <v>0</v>
      </c>
      <c r="T209" s="228">
        <f t="shared" si="105"/>
        <v>0</v>
      </c>
      <c r="U209" s="228">
        <f t="shared" si="105"/>
        <v>0</v>
      </c>
      <c r="V209" s="228">
        <f>V207+V208</f>
        <v>0</v>
      </c>
      <c r="W209" s="228">
        <f>W207+W208</f>
        <v>3213.1428512035063</v>
      </c>
    </row>
    <row r="210" spans="5:23">
      <c r="E210" s="214">
        <v>45292</v>
      </c>
      <c r="F210" s="214" t="s">
        <v>750</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750</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6">SUM(I211:V211)</f>
        <v>0</v>
      </c>
    </row>
    <row r="212" spans="5:23">
      <c r="E212" s="214">
        <v>45352</v>
      </c>
      <c r="F212" s="214" t="s">
        <v>750</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6"/>
        <v>0</v>
      </c>
    </row>
    <row r="213" spans="5:23">
      <c r="E213" s="214">
        <v>45383</v>
      </c>
      <c r="F213" s="214" t="s">
        <v>750</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6"/>
        <v>0</v>
      </c>
    </row>
    <row r="214" spans="5:23">
      <c r="E214" s="214">
        <v>45413</v>
      </c>
      <c r="F214" s="214" t="s">
        <v>750</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6"/>
        <v>0</v>
      </c>
    </row>
    <row r="215" spans="5:23">
      <c r="E215" s="214">
        <v>45444</v>
      </c>
      <c r="F215" s="214" t="s">
        <v>750</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6"/>
        <v>0</v>
      </c>
    </row>
    <row r="216" spans="5:23">
      <c r="E216" s="214">
        <v>45474</v>
      </c>
      <c r="F216" s="214" t="s">
        <v>750</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6"/>
        <v>0</v>
      </c>
    </row>
    <row r="217" spans="5:23">
      <c r="E217" s="214">
        <v>45505</v>
      </c>
      <c r="F217" s="214" t="s">
        <v>750</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6"/>
        <v>0</v>
      </c>
    </row>
    <row r="218" spans="5:23">
      <c r="E218" s="214">
        <v>45536</v>
      </c>
      <c r="F218" s="214" t="s">
        <v>750</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6"/>
        <v>0</v>
      </c>
    </row>
    <row r="219" spans="5:23">
      <c r="E219" s="214">
        <v>45566</v>
      </c>
      <c r="F219" s="214" t="s">
        <v>750</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6"/>
        <v>0</v>
      </c>
    </row>
    <row r="220" spans="5:23">
      <c r="E220" s="214">
        <v>45597</v>
      </c>
      <c r="F220" s="214" t="s">
        <v>750</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6"/>
        <v>0</v>
      </c>
    </row>
    <row r="221" spans="5:23">
      <c r="E221" s="214">
        <v>45627</v>
      </c>
      <c r="F221" s="214" t="s">
        <v>750</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748</v>
      </c>
      <c r="F222" s="216"/>
      <c r="G222" s="217"/>
      <c r="H222" s="218"/>
      <c r="I222" s="219">
        <f>SUM(I209:I221)</f>
        <v>601.79696113055434</v>
      </c>
      <c r="J222" s="219">
        <f>SUM(J209:J221)</f>
        <v>1557.4307380191974</v>
      </c>
      <c r="K222" s="219">
        <f t="shared" ref="K222:V222" si="107">SUM(K209:K221)</f>
        <v>932.6294145113684</v>
      </c>
      <c r="L222" s="219">
        <f t="shared" si="107"/>
        <v>-2.1383498370833345</v>
      </c>
      <c r="M222" s="219">
        <f t="shared" si="107"/>
        <v>105.87810832221425</v>
      </c>
      <c r="N222" s="219">
        <f t="shared" si="107"/>
        <v>17.545979057253444</v>
      </c>
      <c r="O222" s="219">
        <f t="shared" si="107"/>
        <v>0</v>
      </c>
      <c r="P222" s="219">
        <f t="shared" si="107"/>
        <v>0</v>
      </c>
      <c r="Q222" s="219">
        <f t="shared" si="107"/>
        <v>0</v>
      </c>
      <c r="R222" s="219">
        <f t="shared" si="107"/>
        <v>0</v>
      </c>
      <c r="S222" s="219">
        <f t="shared" si="107"/>
        <v>0</v>
      </c>
      <c r="T222" s="219">
        <f t="shared" si="107"/>
        <v>0</v>
      </c>
      <c r="U222" s="219">
        <f t="shared" si="107"/>
        <v>0</v>
      </c>
      <c r="V222" s="219">
        <f t="shared" si="107"/>
        <v>0</v>
      </c>
      <c r="W222" s="219">
        <f>SUM(W209:W221)</f>
        <v>3213.1428512035063</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747</v>
      </c>
      <c r="F224" s="225"/>
      <c r="G224" s="226"/>
      <c r="H224" s="227"/>
      <c r="I224" s="228">
        <f>I222+I223</f>
        <v>601.79696113055434</v>
      </c>
      <c r="J224" s="228">
        <f t="shared" ref="J224:U224" si="108">J222+J223</f>
        <v>1557.4307380191974</v>
      </c>
      <c r="K224" s="228">
        <f t="shared" si="108"/>
        <v>932.6294145113684</v>
      </c>
      <c r="L224" s="228">
        <f t="shared" si="108"/>
        <v>-2.1383498370833345</v>
      </c>
      <c r="M224" s="228">
        <f t="shared" si="108"/>
        <v>105.87810832221425</v>
      </c>
      <c r="N224" s="228">
        <f t="shared" si="108"/>
        <v>17.545979057253444</v>
      </c>
      <c r="O224" s="228">
        <f t="shared" si="108"/>
        <v>0</v>
      </c>
      <c r="P224" s="228">
        <f t="shared" si="108"/>
        <v>0</v>
      </c>
      <c r="Q224" s="228">
        <f t="shared" si="108"/>
        <v>0</v>
      </c>
      <c r="R224" s="228">
        <f t="shared" si="108"/>
        <v>0</v>
      </c>
      <c r="S224" s="228">
        <f t="shared" si="108"/>
        <v>0</v>
      </c>
      <c r="T224" s="228">
        <f t="shared" si="108"/>
        <v>0</v>
      </c>
      <c r="U224" s="228">
        <f t="shared" si="108"/>
        <v>0</v>
      </c>
      <c r="V224" s="228">
        <f>V222+V223</f>
        <v>0</v>
      </c>
      <c r="W224" s="228">
        <f>W222+W223</f>
        <v>3213.1428512035063</v>
      </c>
    </row>
    <row r="225" spans="5:23">
      <c r="E225" s="214">
        <v>45658</v>
      </c>
      <c r="F225" s="214" t="s">
        <v>751</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751</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9">SUM(I226:V226)</f>
        <v>0</v>
      </c>
    </row>
    <row r="227" spans="5:23">
      <c r="E227" s="214">
        <v>45717</v>
      </c>
      <c r="F227" s="214" t="s">
        <v>751</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9"/>
        <v>0</v>
      </c>
    </row>
    <row r="228" spans="5:23">
      <c r="E228" s="214">
        <v>45748</v>
      </c>
      <c r="F228" s="214" t="s">
        <v>751</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9"/>
        <v>0</v>
      </c>
    </row>
    <row r="229" spans="5:23">
      <c r="E229" s="214">
        <v>45778</v>
      </c>
      <c r="F229" s="214" t="s">
        <v>751</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9"/>
        <v>0</v>
      </c>
    </row>
    <row r="230" spans="5:23">
      <c r="E230" s="214">
        <v>45809</v>
      </c>
      <c r="F230" s="214" t="s">
        <v>751</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9"/>
        <v>0</v>
      </c>
    </row>
    <row r="231" spans="5:23">
      <c r="E231" s="214">
        <v>45839</v>
      </c>
      <c r="F231" s="214" t="s">
        <v>751</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9"/>
        <v>0</v>
      </c>
    </row>
    <row r="232" spans="5:23">
      <c r="E232" s="214">
        <v>45870</v>
      </c>
      <c r="F232" s="214" t="s">
        <v>751</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9"/>
        <v>0</v>
      </c>
    </row>
    <row r="233" spans="5:23">
      <c r="E233" s="214">
        <v>45901</v>
      </c>
      <c r="F233" s="214" t="s">
        <v>751</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9"/>
        <v>0</v>
      </c>
    </row>
    <row r="234" spans="5:23">
      <c r="E234" s="214">
        <v>45931</v>
      </c>
      <c r="F234" s="214" t="s">
        <v>751</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9"/>
        <v>0</v>
      </c>
    </row>
    <row r="235" spans="5:23">
      <c r="E235" s="214">
        <v>45962</v>
      </c>
      <c r="F235" s="214" t="s">
        <v>751</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9"/>
        <v>0</v>
      </c>
    </row>
    <row r="236" spans="5:23">
      <c r="E236" s="214">
        <v>45992</v>
      </c>
      <c r="F236" s="214" t="s">
        <v>751</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749</v>
      </c>
      <c r="F237" s="216"/>
      <c r="G237" s="217"/>
      <c r="H237" s="218"/>
      <c r="I237" s="219">
        <f>SUM(I224:I236)</f>
        <v>601.79696113055434</v>
      </c>
      <c r="J237" s="219">
        <f>SUM(J224:J236)</f>
        <v>1557.4307380191974</v>
      </c>
      <c r="K237" s="219">
        <f t="shared" ref="K237:U237" si="110">SUM(K224:K236)</f>
        <v>932.6294145113684</v>
      </c>
      <c r="L237" s="219">
        <f t="shared" si="110"/>
        <v>-2.1383498370833345</v>
      </c>
      <c r="M237" s="219">
        <f>SUM(M224:M236)</f>
        <v>105.87810832221425</v>
      </c>
      <c r="N237" s="219">
        <f t="shared" si="110"/>
        <v>17.545979057253444</v>
      </c>
      <c r="O237" s="219">
        <f t="shared" si="110"/>
        <v>0</v>
      </c>
      <c r="P237" s="219">
        <f t="shared" si="110"/>
        <v>0</v>
      </c>
      <c r="Q237" s="219">
        <f t="shared" si="110"/>
        <v>0</v>
      </c>
      <c r="R237" s="219">
        <f t="shared" si="110"/>
        <v>0</v>
      </c>
      <c r="S237" s="219">
        <f t="shared" si="110"/>
        <v>0</v>
      </c>
      <c r="T237" s="219">
        <f t="shared" si="110"/>
        <v>0</v>
      </c>
      <c r="U237" s="219">
        <f t="shared" si="110"/>
        <v>0</v>
      </c>
      <c r="V237" s="219">
        <f>SUM(V224:V236)</f>
        <v>0</v>
      </c>
      <c r="W237" s="219">
        <f>SUM(W224:W236)</f>
        <v>3213.1428512035063</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39"/>
  <sheetViews>
    <sheetView topLeftCell="A120" zoomScale="90" zoomScaleNormal="90" workbookViewId="0">
      <selection activeCell="B139" sqref="B139"/>
    </sheetView>
  </sheetViews>
  <sheetFormatPr defaultColWidth="9" defaultRowHeight="14.6" outlineLevelRow="1"/>
  <cols>
    <col min="1" max="1" width="6" style="959" customWidth="1"/>
    <col min="2" max="2" width="24.3046875" style="959" customWidth="1"/>
    <col min="3" max="3" width="11.3828125" style="959" customWidth="1"/>
    <col min="4" max="4" width="37.53515625" style="959" customWidth="1"/>
    <col min="5" max="5" width="35" style="959" bestFit="1" customWidth="1"/>
    <col min="6" max="6" width="26.53515625" style="959" customWidth="1"/>
    <col min="7" max="7" width="17" style="959" customWidth="1"/>
    <col min="8" max="8" width="19.3828125" style="959" customWidth="1"/>
    <col min="9" max="10" width="23" style="959" customWidth="1"/>
    <col min="11" max="11" width="2" style="960" customWidth="1"/>
    <col min="12" max="41" width="9" style="959"/>
    <col min="42" max="42" width="2" style="959" customWidth="1"/>
    <col min="43" max="43" width="12.53515625" style="959" customWidth="1"/>
    <col min="44" max="64" width="12" style="959" bestFit="1" customWidth="1"/>
    <col min="65" max="72" width="9" style="959"/>
    <col min="73" max="73" width="9" style="960"/>
    <col min="74" max="16384" width="9" style="959"/>
  </cols>
  <sheetData>
    <row r="1" spans="2:73" s="12" customFormat="1">
      <c r="K1" s="16"/>
      <c r="BU1" s="16"/>
    </row>
    <row r="2" spans="2:73" s="12" customFormat="1">
      <c r="K2" s="16"/>
      <c r="BU2" s="16"/>
    </row>
    <row r="3" spans="2:73" s="12" customFormat="1">
      <c r="K3" s="16"/>
      <c r="BU3" s="16"/>
    </row>
    <row r="4" spans="2:73" s="12" customFormat="1">
      <c r="K4" s="16"/>
      <c r="BU4" s="16"/>
    </row>
    <row r="5" spans="2:73" s="12" customFormat="1">
      <c r="K5" s="16"/>
      <c r="BU5" s="16"/>
    </row>
    <row r="6" spans="2:73" s="12" customFormat="1">
      <c r="K6" s="16"/>
      <c r="BU6" s="16"/>
    </row>
    <row r="7" spans="2:73" s="12" customFormat="1">
      <c r="K7" s="16"/>
      <c r="BU7" s="16"/>
    </row>
    <row r="8" spans="2:73" s="12" customFormat="1">
      <c r="K8" s="16"/>
      <c r="BU8" s="16"/>
    </row>
    <row r="9" spans="2:73" s="12" customFormat="1">
      <c r="K9" s="16"/>
      <c r="BU9" s="16"/>
    </row>
    <row r="10" spans="2:73" s="12" customFormat="1">
      <c r="K10" s="16"/>
      <c r="BU10" s="16"/>
    </row>
    <row r="11" spans="2:73" s="12" customFormat="1" ht="15" thickBot="1">
      <c r="K11" s="16"/>
      <c r="BU11" s="16"/>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6" t="s">
        <v>406</v>
      </c>
      <c r="E13" s="17"/>
      <c r="F13" s="177"/>
      <c r="G13" s="178"/>
      <c r="H13" s="179"/>
      <c r="K13" s="179"/>
      <c r="L13" s="177"/>
      <c r="M13" s="177"/>
      <c r="N13" s="177"/>
      <c r="O13" s="177"/>
      <c r="P13" s="177"/>
      <c r="Q13" s="180"/>
    </row>
    <row r="14" spans="2:73" s="12" customFormat="1" ht="30" customHeight="1" outlineLevel="1" thickBot="1">
      <c r="B14" s="90"/>
      <c r="D14" s="610" t="s">
        <v>551</v>
      </c>
      <c r="K14" s="16"/>
    </row>
    <row r="15" spans="2:73" s="12" customFormat="1" ht="26.25" customHeight="1" outlineLevel="1">
      <c r="C15" s="90"/>
      <c r="K15" s="16"/>
      <c r="BU15" s="16"/>
    </row>
    <row r="16" spans="2:73" s="12" customFormat="1" ht="23.25" customHeight="1" outlineLevel="1">
      <c r="B16" s="116" t="s">
        <v>504</v>
      </c>
      <c r="C16" s="90"/>
      <c r="D16" s="615" t="s">
        <v>610</v>
      </c>
      <c r="E16" s="605"/>
      <c r="F16" s="605"/>
      <c r="G16" s="616"/>
      <c r="H16" s="605"/>
      <c r="I16" s="605"/>
      <c r="J16" s="605"/>
      <c r="K16" s="639"/>
      <c r="L16" s="605"/>
      <c r="M16" s="605"/>
      <c r="N16" s="605"/>
      <c r="O16" s="605"/>
      <c r="P16" s="605"/>
      <c r="Q16" s="605"/>
      <c r="R16" s="605"/>
      <c r="S16" s="605"/>
      <c r="T16" s="605"/>
      <c r="U16" s="605"/>
      <c r="V16" s="605"/>
      <c r="W16" s="605"/>
      <c r="X16" s="605"/>
      <c r="Y16" s="605"/>
      <c r="Z16" s="605"/>
      <c r="AA16" s="605"/>
      <c r="AB16" s="605"/>
      <c r="AC16" s="605"/>
      <c r="AD16" s="605"/>
      <c r="AE16" s="605"/>
      <c r="AF16" s="605"/>
      <c r="AG16" s="605"/>
      <c r="BU16" s="16"/>
    </row>
    <row r="17" spans="2:73" s="12" customFormat="1" ht="23.25" customHeight="1" outlineLevel="1">
      <c r="B17" s="689" t="s">
        <v>604</v>
      </c>
      <c r="C17" s="90"/>
      <c r="D17" s="611" t="s">
        <v>582</v>
      </c>
      <c r="E17" s="605"/>
      <c r="F17" s="605"/>
      <c r="G17" s="616"/>
      <c r="H17" s="605"/>
      <c r="I17" s="605"/>
      <c r="J17" s="605"/>
      <c r="K17" s="639"/>
      <c r="L17" s="605"/>
      <c r="M17" s="605"/>
      <c r="N17" s="605"/>
      <c r="O17" s="605"/>
      <c r="P17" s="605"/>
      <c r="Q17" s="605"/>
      <c r="R17" s="605"/>
      <c r="S17" s="605"/>
      <c r="T17" s="605"/>
      <c r="U17" s="605"/>
      <c r="V17" s="605"/>
      <c r="W17" s="605"/>
      <c r="X17" s="605"/>
      <c r="Y17" s="605"/>
      <c r="Z17" s="605"/>
      <c r="AA17" s="605"/>
      <c r="AB17" s="605"/>
      <c r="AC17" s="605"/>
      <c r="AD17" s="605"/>
      <c r="AE17" s="605"/>
      <c r="AF17" s="605"/>
      <c r="AG17" s="605"/>
      <c r="BU17" s="16"/>
    </row>
    <row r="18" spans="2:73" s="12" customFormat="1" ht="23.25" customHeight="1" outlineLevel="1">
      <c r="C18" s="90"/>
      <c r="D18" s="611" t="s">
        <v>617</v>
      </c>
      <c r="E18" s="605"/>
      <c r="F18" s="605"/>
      <c r="G18" s="616"/>
      <c r="H18" s="605"/>
      <c r="I18" s="605"/>
      <c r="J18" s="605"/>
      <c r="K18" s="639"/>
      <c r="L18" s="605"/>
      <c r="M18" s="605"/>
      <c r="N18" s="605"/>
      <c r="O18" s="605"/>
      <c r="P18" s="605"/>
      <c r="Q18" s="605"/>
      <c r="R18" s="605"/>
      <c r="S18" s="605"/>
      <c r="T18" s="605"/>
      <c r="U18" s="605"/>
      <c r="V18" s="605"/>
      <c r="W18" s="605"/>
      <c r="X18" s="605"/>
      <c r="Y18" s="605"/>
      <c r="Z18" s="605"/>
      <c r="AA18" s="605"/>
      <c r="AB18" s="605"/>
      <c r="AC18" s="605"/>
      <c r="AD18" s="605"/>
      <c r="AE18" s="605"/>
      <c r="AF18" s="605"/>
      <c r="AG18" s="605"/>
      <c r="BU18" s="16"/>
    </row>
    <row r="19" spans="2:73" s="12" customFormat="1" ht="23.25" customHeight="1" outlineLevel="1">
      <c r="C19" s="90"/>
      <c r="D19" s="611" t="s">
        <v>616</v>
      </c>
      <c r="E19" s="605"/>
      <c r="F19" s="605"/>
      <c r="G19" s="616"/>
      <c r="H19" s="605"/>
      <c r="I19" s="605"/>
      <c r="J19" s="605"/>
      <c r="K19" s="639"/>
      <c r="L19" s="605"/>
      <c r="M19" s="605"/>
      <c r="N19" s="605"/>
      <c r="O19" s="605"/>
      <c r="P19" s="605"/>
      <c r="Q19" s="605"/>
      <c r="R19" s="605"/>
      <c r="S19" s="605"/>
      <c r="T19" s="605"/>
      <c r="U19" s="605"/>
      <c r="V19" s="605"/>
      <c r="W19" s="605"/>
      <c r="X19" s="605"/>
      <c r="Y19" s="605"/>
      <c r="Z19" s="605"/>
      <c r="AA19" s="605"/>
      <c r="AB19" s="605"/>
      <c r="AC19" s="605"/>
      <c r="AD19" s="605"/>
      <c r="AE19" s="605"/>
      <c r="AF19" s="605"/>
      <c r="AG19" s="605"/>
      <c r="BU19" s="16"/>
    </row>
    <row r="20" spans="2:73" s="12" customFormat="1" ht="23.25" customHeight="1" outlineLevel="1">
      <c r="C20" s="90"/>
      <c r="D20" s="611" t="s">
        <v>618</v>
      </c>
      <c r="E20" s="605"/>
      <c r="F20" s="605"/>
      <c r="G20" s="616"/>
      <c r="H20" s="605"/>
      <c r="I20" s="605"/>
      <c r="J20" s="605"/>
      <c r="K20" s="639"/>
      <c r="L20" s="605"/>
      <c r="M20" s="605"/>
      <c r="N20" s="605"/>
      <c r="O20" s="605"/>
      <c r="P20" s="605"/>
      <c r="Q20" s="605"/>
      <c r="R20" s="605"/>
      <c r="S20" s="605"/>
      <c r="T20" s="605"/>
      <c r="U20" s="605"/>
      <c r="V20" s="605"/>
      <c r="W20" s="605"/>
      <c r="X20" s="605"/>
      <c r="Y20" s="605"/>
      <c r="Z20" s="605"/>
      <c r="AA20" s="605"/>
      <c r="AB20" s="605"/>
      <c r="AC20" s="605"/>
      <c r="AD20" s="605"/>
      <c r="AE20" s="605"/>
      <c r="AF20" s="605"/>
      <c r="AG20" s="605"/>
      <c r="BU20" s="16"/>
    </row>
    <row r="21" spans="2:73" s="12" customFormat="1" ht="23.25" customHeight="1" outlineLevel="1">
      <c r="C21" s="90"/>
      <c r="D21" s="702" t="s">
        <v>628</v>
      </c>
      <c r="E21" s="605"/>
      <c r="F21" s="605"/>
      <c r="G21" s="616"/>
      <c r="H21" s="605"/>
      <c r="I21" s="605"/>
      <c r="J21" s="605"/>
      <c r="K21" s="639"/>
      <c r="L21" s="605"/>
      <c r="M21" s="605"/>
      <c r="N21" s="605"/>
      <c r="O21" s="605"/>
      <c r="P21" s="605"/>
      <c r="Q21" s="605"/>
      <c r="R21" s="605"/>
      <c r="S21" s="605"/>
      <c r="T21" s="605"/>
      <c r="U21" s="605"/>
      <c r="V21" s="605"/>
      <c r="W21" s="605"/>
      <c r="X21" s="605"/>
      <c r="Y21" s="605"/>
      <c r="Z21" s="605"/>
      <c r="AA21" s="605"/>
      <c r="AB21" s="605"/>
      <c r="AC21" s="605"/>
      <c r="AD21" s="605"/>
      <c r="AE21" s="605"/>
      <c r="AF21" s="605"/>
      <c r="AG21" s="605"/>
      <c r="BU21" s="16"/>
    </row>
    <row r="22" spans="2:73" s="12" customFormat="1">
      <c r="K22" s="16"/>
      <c r="BU22" s="16"/>
    </row>
    <row r="23" spans="2:73" s="12" customFormat="1" ht="15.45">
      <c r="B23" s="182" t="s">
        <v>587</v>
      </c>
      <c r="H23" s="10"/>
      <c r="I23" s="10"/>
      <c r="J23" s="10"/>
      <c r="K23" s="16"/>
      <c r="BU23" s="16"/>
    </row>
    <row r="24" spans="2:73" s="669" customFormat="1" ht="21" customHeight="1">
      <c r="B24" s="701" t="s">
        <v>591</v>
      </c>
      <c r="C24" s="1049" t="s">
        <v>592</v>
      </c>
      <c r="D24" s="1049"/>
      <c r="E24" s="1049"/>
      <c r="F24" s="1049"/>
      <c r="G24" s="1049"/>
      <c r="H24" s="677" t="s">
        <v>589</v>
      </c>
      <c r="I24" s="677" t="s">
        <v>588</v>
      </c>
      <c r="J24" s="677" t="s">
        <v>590</v>
      </c>
      <c r="K24" s="668"/>
      <c r="L24" s="669" t="s">
        <v>592</v>
      </c>
      <c r="AQ24" s="669" t="s">
        <v>592</v>
      </c>
      <c r="BU24" s="668"/>
    </row>
    <row r="25" spans="2:73" s="250" customFormat="1" ht="49.5" customHeight="1">
      <c r="B25" s="245" t="s">
        <v>472</v>
      </c>
      <c r="C25" s="245" t="s">
        <v>211</v>
      </c>
      <c r="D25" s="628" t="s">
        <v>473</v>
      </c>
      <c r="E25" s="245" t="s">
        <v>208</v>
      </c>
      <c r="F25" s="245" t="s">
        <v>474</v>
      </c>
      <c r="G25" s="245" t="s">
        <v>475</v>
      </c>
      <c r="H25" s="628" t="s">
        <v>476</v>
      </c>
      <c r="I25" s="635" t="s">
        <v>580</v>
      </c>
      <c r="J25" s="642" t="s">
        <v>581</v>
      </c>
      <c r="K25" s="640"/>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4"/>
      <c r="J26" s="634"/>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9">
      <c r="B27" s="691" t="s">
        <v>1663</v>
      </c>
      <c r="C27" s="691" t="s">
        <v>1664</v>
      </c>
      <c r="D27" s="691" t="s">
        <v>2</v>
      </c>
      <c r="E27" s="691" t="s">
        <v>992</v>
      </c>
      <c r="F27" s="691" t="s">
        <v>29</v>
      </c>
      <c r="G27" s="691" t="s">
        <v>1665</v>
      </c>
      <c r="H27" s="691">
        <v>2011</v>
      </c>
      <c r="I27" s="643" t="s">
        <v>568</v>
      </c>
      <c r="J27" s="643" t="s">
        <v>586</v>
      </c>
      <c r="K27" s="633"/>
      <c r="L27" s="695">
        <v>0.85820587384179314</v>
      </c>
      <c r="M27" s="696">
        <v>0.85820587384179314</v>
      </c>
      <c r="N27" s="696">
        <v>0.85820587384179314</v>
      </c>
      <c r="O27" s="696">
        <v>0.51097011488867516</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3"/>
      <c r="AQ27" s="695">
        <v>1221.6083922498665</v>
      </c>
      <c r="AR27" s="696">
        <v>1221.6083922498665</v>
      </c>
      <c r="AS27" s="696">
        <v>1221.6083922498665</v>
      </c>
      <c r="AT27" s="696">
        <v>911.09127991281127</v>
      </c>
      <c r="AU27" s="696">
        <v>0</v>
      </c>
      <c r="AV27" s="696">
        <v>0</v>
      </c>
      <c r="AW27" s="696">
        <v>0</v>
      </c>
      <c r="AX27" s="696">
        <v>0</v>
      </c>
      <c r="AY27" s="696">
        <v>0</v>
      </c>
      <c r="AZ27" s="696">
        <v>0</v>
      </c>
      <c r="BA27" s="696">
        <v>0</v>
      </c>
      <c r="BB27" s="696">
        <v>0</v>
      </c>
      <c r="BC27" s="696">
        <v>0</v>
      </c>
      <c r="BD27" s="696">
        <v>0</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9">
      <c r="B28" s="691" t="s">
        <v>1663</v>
      </c>
      <c r="C28" s="691" t="s">
        <v>1664</v>
      </c>
      <c r="D28" s="691" t="s">
        <v>1</v>
      </c>
      <c r="E28" s="691" t="s">
        <v>992</v>
      </c>
      <c r="F28" s="691" t="s">
        <v>29</v>
      </c>
      <c r="G28" s="691" t="s">
        <v>1665</v>
      </c>
      <c r="H28" s="691">
        <v>2011</v>
      </c>
      <c r="I28" s="643" t="s">
        <v>568</v>
      </c>
      <c r="J28" s="643" t="s">
        <v>586</v>
      </c>
      <c r="K28" s="633"/>
      <c r="L28" s="695">
        <v>7.8389970622920382</v>
      </c>
      <c r="M28" s="696">
        <v>7.8389970622920382</v>
      </c>
      <c r="N28" s="696">
        <v>7.8389970622920382</v>
      </c>
      <c r="O28" s="696">
        <v>7.612918221674529</v>
      </c>
      <c r="P28" s="696">
        <v>5.7807770000331962</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3"/>
      <c r="AQ28" s="695">
        <v>56009.836868252954</v>
      </c>
      <c r="AR28" s="696">
        <v>56009.836868252954</v>
      </c>
      <c r="AS28" s="696">
        <v>56009.836868252954</v>
      </c>
      <c r="AT28" s="696">
        <v>55807.664865689883</v>
      </c>
      <c r="AU28" s="696">
        <v>43967.060873237082</v>
      </c>
      <c r="AV28" s="696">
        <v>0</v>
      </c>
      <c r="AW28" s="696">
        <v>0</v>
      </c>
      <c r="AX28" s="696">
        <v>0</v>
      </c>
      <c r="AY28" s="696">
        <v>0</v>
      </c>
      <c r="AZ28" s="696">
        <v>0</v>
      </c>
      <c r="BA28" s="696">
        <v>0</v>
      </c>
      <c r="BB28" s="696">
        <v>0</v>
      </c>
      <c r="BC28" s="696">
        <v>0</v>
      </c>
      <c r="BD28" s="696">
        <v>0</v>
      </c>
      <c r="BE28" s="696">
        <v>0</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691" t="s">
        <v>1663</v>
      </c>
      <c r="C29" s="691" t="s">
        <v>1664</v>
      </c>
      <c r="D29" s="691" t="s">
        <v>5</v>
      </c>
      <c r="E29" s="691" t="s">
        <v>992</v>
      </c>
      <c r="F29" s="691" t="s">
        <v>29</v>
      </c>
      <c r="G29" s="691" t="s">
        <v>1665</v>
      </c>
      <c r="H29" s="691">
        <v>2011</v>
      </c>
      <c r="I29" s="643" t="s">
        <v>568</v>
      </c>
      <c r="J29" s="643" t="s">
        <v>586</v>
      </c>
      <c r="K29" s="633"/>
      <c r="L29" s="695">
        <v>3.4412498134187306</v>
      </c>
      <c r="M29" s="696">
        <v>3.4412498134187306</v>
      </c>
      <c r="N29" s="696">
        <v>3.4412498134187306</v>
      </c>
      <c r="O29" s="696">
        <v>3.4412498134187306</v>
      </c>
      <c r="P29" s="696">
        <v>3.2015509258509862</v>
      </c>
      <c r="Q29" s="696">
        <v>2.9396899880067036</v>
      </c>
      <c r="R29" s="696">
        <v>2.3778644891116287</v>
      </c>
      <c r="S29" s="696">
        <v>2.3623825368172757</v>
      </c>
      <c r="T29" s="696">
        <v>2.8639423622293032</v>
      </c>
      <c r="U29" s="696">
        <v>1.3585576983143246</v>
      </c>
      <c r="V29" s="696">
        <v>0.1931998581231365</v>
      </c>
      <c r="W29" s="696">
        <v>0.19311949632878961</v>
      </c>
      <c r="X29" s="696">
        <v>0.19311949632878961</v>
      </c>
      <c r="Y29" s="696">
        <v>0.17924910989712101</v>
      </c>
      <c r="Z29" s="696">
        <v>0.17924910989712101</v>
      </c>
      <c r="AA29" s="696">
        <v>0.15129289355164813</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3"/>
      <c r="AQ29" s="695">
        <v>60143.287394809813</v>
      </c>
      <c r="AR29" s="696">
        <v>60143.287394809813</v>
      </c>
      <c r="AS29" s="696">
        <v>60143.287394809813</v>
      </c>
      <c r="AT29" s="696">
        <v>60143.287394809813</v>
      </c>
      <c r="AU29" s="696">
        <v>54966.535437653329</v>
      </c>
      <c r="AV29" s="696">
        <v>49311.151984506942</v>
      </c>
      <c r="AW29" s="696">
        <v>37177.465088844998</v>
      </c>
      <c r="AX29" s="696">
        <v>37041.843186746461</v>
      </c>
      <c r="AY29" s="696">
        <v>47873.978597049325</v>
      </c>
      <c r="AZ29" s="696">
        <v>15362.34250114663</v>
      </c>
      <c r="BA29" s="696">
        <v>5531.4825279483648</v>
      </c>
      <c r="BB29" s="696">
        <v>4869.2094115110413</v>
      </c>
      <c r="BC29" s="696">
        <v>4869.2094115110413</v>
      </c>
      <c r="BD29" s="696">
        <v>3596.1156654099345</v>
      </c>
      <c r="BE29" s="696">
        <v>3596.1156654099345</v>
      </c>
      <c r="BF29" s="696">
        <v>3267.456894542358</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9">
      <c r="B30" s="691" t="s">
        <v>1663</v>
      </c>
      <c r="C30" s="691" t="s">
        <v>1664</v>
      </c>
      <c r="D30" s="691" t="s">
        <v>4</v>
      </c>
      <c r="E30" s="691" t="s">
        <v>992</v>
      </c>
      <c r="F30" s="691" t="s">
        <v>29</v>
      </c>
      <c r="G30" s="691" t="s">
        <v>1665</v>
      </c>
      <c r="H30" s="691">
        <v>2011</v>
      </c>
      <c r="I30" s="643" t="s">
        <v>568</v>
      </c>
      <c r="J30" s="643" t="s">
        <v>586</v>
      </c>
      <c r="K30" s="633"/>
      <c r="L30" s="695">
        <v>2.4038461635870623</v>
      </c>
      <c r="M30" s="696">
        <v>2.4038461635870623</v>
      </c>
      <c r="N30" s="696">
        <v>2.4038461635870623</v>
      </c>
      <c r="O30" s="696">
        <v>2.4038461635870623</v>
      </c>
      <c r="P30" s="696">
        <v>2.2618433728564482</v>
      </c>
      <c r="Q30" s="696">
        <v>2.1067113055592461</v>
      </c>
      <c r="R30" s="696">
        <v>1.7682292075980297</v>
      </c>
      <c r="S30" s="696">
        <v>1.7378889001601747</v>
      </c>
      <c r="T30" s="696">
        <v>2.03502375818799</v>
      </c>
      <c r="U30" s="696">
        <v>1.1432014157143422</v>
      </c>
      <c r="V30" s="696">
        <v>0.15537589495722332</v>
      </c>
      <c r="W30" s="696">
        <v>0.15528060647198486</v>
      </c>
      <c r="X30" s="696">
        <v>0.15528060647198486</v>
      </c>
      <c r="Y30" s="696">
        <v>0.15232046271420896</v>
      </c>
      <c r="Z30" s="696">
        <v>0.15232046271420896</v>
      </c>
      <c r="AA30" s="696">
        <v>0.14315217486121565</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3"/>
      <c r="AQ30" s="695">
        <v>39191.261276517886</v>
      </c>
      <c r="AR30" s="696">
        <v>39191.261276517886</v>
      </c>
      <c r="AS30" s="696">
        <v>39191.261276517886</v>
      </c>
      <c r="AT30" s="696">
        <v>39191.261276517886</v>
      </c>
      <c r="AU30" s="696">
        <v>36124.44176685861</v>
      </c>
      <c r="AV30" s="696">
        <v>32774.070636030759</v>
      </c>
      <c r="AW30" s="696">
        <v>25463.907952910526</v>
      </c>
      <c r="AX30" s="696">
        <v>25198.12685975491</v>
      </c>
      <c r="AY30" s="696">
        <v>31615.317500242032</v>
      </c>
      <c r="AZ30" s="696">
        <v>12354.723078286168</v>
      </c>
      <c r="BA30" s="696">
        <v>4256.4098218738009</v>
      </c>
      <c r="BB30" s="696">
        <v>3471.123696889058</v>
      </c>
      <c r="BC30" s="696">
        <v>3471.123696889058</v>
      </c>
      <c r="BD30" s="696">
        <v>3199.4268321946133</v>
      </c>
      <c r="BE30" s="696">
        <v>3199.4268321946133</v>
      </c>
      <c r="BF30" s="696">
        <v>3091.6426392448811</v>
      </c>
      <c r="BG30" s="696">
        <v>0</v>
      </c>
      <c r="BH30" s="696">
        <v>0</v>
      </c>
      <c r="BI30" s="696">
        <v>0</v>
      </c>
      <c r="BJ30" s="696">
        <v>0</v>
      </c>
      <c r="BK30" s="696">
        <v>0</v>
      </c>
      <c r="BL30" s="696">
        <v>0</v>
      </c>
      <c r="BM30" s="696">
        <v>0</v>
      </c>
      <c r="BN30" s="696">
        <v>0</v>
      </c>
      <c r="BO30" s="696">
        <v>0</v>
      </c>
      <c r="BP30" s="696">
        <v>0</v>
      </c>
      <c r="BQ30" s="696">
        <v>0</v>
      </c>
      <c r="BR30" s="696">
        <v>0</v>
      </c>
      <c r="BS30" s="696">
        <v>0</v>
      </c>
      <c r="BT30" s="697">
        <v>0</v>
      </c>
      <c r="BU30" s="16"/>
    </row>
    <row r="31" spans="2:73" s="17" customFormat="1" ht="15.9">
      <c r="B31" s="691" t="s">
        <v>1663</v>
      </c>
      <c r="C31" s="691" t="s">
        <v>994</v>
      </c>
      <c r="D31" s="691" t="s">
        <v>21</v>
      </c>
      <c r="E31" s="691" t="s">
        <v>992</v>
      </c>
      <c r="F31" s="691" t="s">
        <v>1666</v>
      </c>
      <c r="G31" s="691" t="s">
        <v>1665</v>
      </c>
      <c r="H31" s="691">
        <v>2011</v>
      </c>
      <c r="I31" s="643" t="s">
        <v>568</v>
      </c>
      <c r="J31" s="643" t="s">
        <v>586</v>
      </c>
      <c r="K31" s="633"/>
      <c r="L31" s="695">
        <v>57.498347252862139</v>
      </c>
      <c r="M31" s="696">
        <v>57.498347252862139</v>
      </c>
      <c r="N31" s="696">
        <v>57.498347252862139</v>
      </c>
      <c r="O31" s="696">
        <v>52.822898036308402</v>
      </c>
      <c r="P31" s="696">
        <v>52.822898036308402</v>
      </c>
      <c r="Q31" s="696">
        <v>52.705378120071707</v>
      </c>
      <c r="R31" s="696">
        <v>7.1859972310610383</v>
      </c>
      <c r="S31" s="696">
        <v>7.0120216687890773</v>
      </c>
      <c r="T31" s="696">
        <v>7.0120216687890773</v>
      </c>
      <c r="U31" s="696">
        <v>7.0120216687890773</v>
      </c>
      <c r="V31" s="696">
        <v>6.9186970294246501</v>
      </c>
      <c r="W31" s="696">
        <v>6.9186970294246501</v>
      </c>
      <c r="X31" s="696">
        <v>0.69129362492169677</v>
      </c>
      <c r="Y31" s="696">
        <v>0.69129362492169677</v>
      </c>
      <c r="Z31" s="696">
        <v>0.69129362492169677</v>
      </c>
      <c r="AA31" s="696">
        <v>0</v>
      </c>
      <c r="AB31" s="696">
        <v>0</v>
      </c>
      <c r="AC31" s="696">
        <v>0</v>
      </c>
      <c r="AD31" s="696">
        <v>0</v>
      </c>
      <c r="AE31" s="696">
        <v>0</v>
      </c>
      <c r="AF31" s="696">
        <v>0</v>
      </c>
      <c r="AG31" s="696">
        <v>0</v>
      </c>
      <c r="AH31" s="696">
        <v>0</v>
      </c>
      <c r="AI31" s="696">
        <v>0</v>
      </c>
      <c r="AJ31" s="696">
        <v>0</v>
      </c>
      <c r="AK31" s="696">
        <v>0</v>
      </c>
      <c r="AL31" s="696">
        <v>0</v>
      </c>
      <c r="AM31" s="696">
        <v>0</v>
      </c>
      <c r="AN31" s="696">
        <v>0</v>
      </c>
      <c r="AO31" s="697">
        <v>0</v>
      </c>
      <c r="AP31" s="633"/>
      <c r="AQ31" s="695">
        <v>142765.63062954822</v>
      </c>
      <c r="AR31" s="696">
        <v>142765.63062954822</v>
      </c>
      <c r="AS31" s="696">
        <v>142765.63062954822</v>
      </c>
      <c r="AT31" s="696">
        <v>130691.71616629191</v>
      </c>
      <c r="AU31" s="696">
        <v>130691.71616629191</v>
      </c>
      <c r="AV31" s="696">
        <v>130603.50146914968</v>
      </c>
      <c r="AW31" s="696">
        <v>16904.870408403789</v>
      </c>
      <c r="AX31" s="696">
        <v>16774.278062634432</v>
      </c>
      <c r="AY31" s="696">
        <v>16774.278062634432</v>
      </c>
      <c r="AZ31" s="696">
        <v>16774.278062634432</v>
      </c>
      <c r="BA31" s="696">
        <v>16160.615116514513</v>
      </c>
      <c r="BB31" s="696">
        <v>16160.615116514513</v>
      </c>
      <c r="BC31" s="696">
        <v>518.90998318951426</v>
      </c>
      <c r="BD31" s="696">
        <v>518.90998318951426</v>
      </c>
      <c r="BE31" s="696">
        <v>518.90998318951426</v>
      </c>
      <c r="BF31" s="696">
        <v>0</v>
      </c>
      <c r="BG31" s="696">
        <v>0</v>
      </c>
      <c r="BH31" s="696">
        <v>0</v>
      </c>
      <c r="BI31" s="696">
        <v>0</v>
      </c>
      <c r="BJ31" s="696">
        <v>0</v>
      </c>
      <c r="BK31" s="696">
        <v>0</v>
      </c>
      <c r="BL31" s="696">
        <v>0</v>
      </c>
      <c r="BM31" s="696">
        <v>0</v>
      </c>
      <c r="BN31" s="696">
        <v>0</v>
      </c>
      <c r="BO31" s="696">
        <v>0</v>
      </c>
      <c r="BP31" s="696">
        <v>0</v>
      </c>
      <c r="BQ31" s="696">
        <v>0</v>
      </c>
      <c r="BR31" s="696">
        <v>0</v>
      </c>
      <c r="BS31" s="696">
        <v>0</v>
      </c>
      <c r="BT31" s="697">
        <v>0</v>
      </c>
      <c r="BU31" s="16"/>
    </row>
    <row r="32" spans="2:73" s="17" customFormat="1" ht="15.9">
      <c r="B32" s="691" t="s">
        <v>1663</v>
      </c>
      <c r="C32" s="691" t="s">
        <v>1667</v>
      </c>
      <c r="D32" s="691" t="s">
        <v>16</v>
      </c>
      <c r="E32" s="691" t="s">
        <v>992</v>
      </c>
      <c r="F32" s="691" t="s">
        <v>1666</v>
      </c>
      <c r="G32" s="691" t="s">
        <v>1665</v>
      </c>
      <c r="H32" s="691">
        <v>2011</v>
      </c>
      <c r="I32" s="643" t="s">
        <v>568</v>
      </c>
      <c r="J32" s="643" t="s">
        <v>586</v>
      </c>
      <c r="K32" s="633"/>
      <c r="L32" s="695">
        <v>4.3163119999999999</v>
      </c>
      <c r="M32" s="696">
        <v>4.3163119999999999</v>
      </c>
      <c r="N32" s="696">
        <v>4.3163119999999999</v>
      </c>
      <c r="O32" s="696">
        <v>4.3163119999999999</v>
      </c>
      <c r="P32" s="696">
        <v>4.3163119999999999</v>
      </c>
      <c r="Q32" s="696">
        <v>4.3163119999999999</v>
      </c>
      <c r="R32" s="696">
        <v>4.3163119999999999</v>
      </c>
      <c r="S32" s="696">
        <v>4.3163119999999999</v>
      </c>
      <c r="T32" s="696">
        <v>4.3163119999999999</v>
      </c>
      <c r="U32" s="696">
        <v>4.3163119999999999</v>
      </c>
      <c r="V32" s="696">
        <v>4.3163119999999999</v>
      </c>
      <c r="W32" s="696">
        <v>4.3163119999999999</v>
      </c>
      <c r="X32" s="696">
        <v>4.3163119999999999</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3"/>
      <c r="AQ32" s="695">
        <v>25080.794138399997</v>
      </c>
      <c r="AR32" s="696">
        <v>25080.794138399997</v>
      </c>
      <c r="AS32" s="696">
        <v>25080.794138399997</v>
      </c>
      <c r="AT32" s="696">
        <v>25080.794138399997</v>
      </c>
      <c r="AU32" s="696">
        <v>25080.794138399997</v>
      </c>
      <c r="AV32" s="696">
        <v>25080.794138399997</v>
      </c>
      <c r="AW32" s="696">
        <v>25080.794138399997</v>
      </c>
      <c r="AX32" s="696">
        <v>25080.794138399997</v>
      </c>
      <c r="AY32" s="696">
        <v>25080.794138399997</v>
      </c>
      <c r="AZ32" s="696">
        <v>25080.794138399997</v>
      </c>
      <c r="BA32" s="696">
        <v>25080.794138399997</v>
      </c>
      <c r="BB32" s="696">
        <v>25080.794138399997</v>
      </c>
      <c r="BC32" s="696">
        <v>25080.794138399997</v>
      </c>
      <c r="BD32" s="696">
        <v>0</v>
      </c>
      <c r="BE32" s="696">
        <v>0</v>
      </c>
      <c r="BF32" s="696">
        <v>0</v>
      </c>
      <c r="BG32" s="696">
        <v>0</v>
      </c>
      <c r="BH32" s="696">
        <v>0</v>
      </c>
      <c r="BI32" s="696">
        <v>0</v>
      </c>
      <c r="BJ32" s="696">
        <v>0</v>
      </c>
      <c r="BK32" s="696">
        <v>0</v>
      </c>
      <c r="BL32" s="696">
        <v>0</v>
      </c>
      <c r="BM32" s="696">
        <v>0</v>
      </c>
      <c r="BN32" s="696">
        <v>0</v>
      </c>
      <c r="BO32" s="696">
        <v>0</v>
      </c>
      <c r="BP32" s="696">
        <v>0</v>
      </c>
      <c r="BQ32" s="696">
        <v>0</v>
      </c>
      <c r="BR32" s="696">
        <v>0</v>
      </c>
      <c r="BS32" s="696">
        <v>0</v>
      </c>
      <c r="BT32" s="697">
        <v>0</v>
      </c>
      <c r="BU32" s="16"/>
    </row>
    <row r="33" spans="2:73" s="17" customFormat="1" ht="15.9">
      <c r="B33" s="691" t="s">
        <v>1663</v>
      </c>
      <c r="C33" s="691" t="s">
        <v>1667</v>
      </c>
      <c r="D33" s="691" t="s">
        <v>17</v>
      </c>
      <c r="E33" s="691" t="s">
        <v>992</v>
      </c>
      <c r="F33" s="691" t="s">
        <v>1666</v>
      </c>
      <c r="G33" s="691" t="s">
        <v>1665</v>
      </c>
      <c r="H33" s="691">
        <v>2011</v>
      </c>
      <c r="I33" s="643" t="s">
        <v>568</v>
      </c>
      <c r="J33" s="643" t="s">
        <v>586</v>
      </c>
      <c r="K33" s="633"/>
      <c r="L33" s="695">
        <v>0.11124967100930137</v>
      </c>
      <c r="M33" s="696">
        <v>0.11124967100930137</v>
      </c>
      <c r="N33" s="696">
        <v>0.11124967100930137</v>
      </c>
      <c r="O33" s="696">
        <v>0.11124967100930137</v>
      </c>
      <c r="P33" s="696">
        <v>0.11124967100930137</v>
      </c>
      <c r="Q33" s="696">
        <v>0.11124967100930137</v>
      </c>
      <c r="R33" s="696">
        <v>0.11124967100930137</v>
      </c>
      <c r="S33" s="696">
        <v>0.11124967100930137</v>
      </c>
      <c r="T33" s="696">
        <v>0.11124967100930137</v>
      </c>
      <c r="U33" s="696">
        <v>0.11124967100930137</v>
      </c>
      <c r="V33" s="696">
        <v>0.11124967100930137</v>
      </c>
      <c r="W33" s="696">
        <v>0.11124967100930137</v>
      </c>
      <c r="X33" s="696">
        <v>0.11124967100930137</v>
      </c>
      <c r="Y33" s="696">
        <v>0.11124967100930137</v>
      </c>
      <c r="Z33" s="696">
        <v>0.11124967100930137</v>
      </c>
      <c r="AA33" s="696">
        <v>0.11124967100930137</v>
      </c>
      <c r="AB33" s="696">
        <v>0.11124967100930137</v>
      </c>
      <c r="AC33" s="696">
        <v>0.11124967100930137</v>
      </c>
      <c r="AD33" s="696">
        <v>0.11124967100930137</v>
      </c>
      <c r="AE33" s="696">
        <v>0.11124967100930137</v>
      </c>
      <c r="AF33" s="696">
        <v>0.11124967100930137</v>
      </c>
      <c r="AG33" s="696">
        <v>0.11124967100930137</v>
      </c>
      <c r="AH33" s="696">
        <v>0.11124967100930137</v>
      </c>
      <c r="AI33" s="696">
        <v>0.11124967100930137</v>
      </c>
      <c r="AJ33" s="696">
        <v>0.11124967100930137</v>
      </c>
      <c r="AK33" s="696">
        <v>0.11124967100930137</v>
      </c>
      <c r="AL33" s="696">
        <v>0</v>
      </c>
      <c r="AM33" s="696">
        <v>0</v>
      </c>
      <c r="AN33" s="696">
        <v>0</v>
      </c>
      <c r="AO33" s="697">
        <v>0</v>
      </c>
      <c r="AP33" s="633"/>
      <c r="AQ33" s="695">
        <v>571.37831030377185</v>
      </c>
      <c r="AR33" s="696">
        <v>571.37831030377185</v>
      </c>
      <c r="AS33" s="696">
        <v>571.37831030377185</v>
      </c>
      <c r="AT33" s="696">
        <v>571.37831030377185</v>
      </c>
      <c r="AU33" s="696">
        <v>571.37831030377185</v>
      </c>
      <c r="AV33" s="696">
        <v>571.37831030377185</v>
      </c>
      <c r="AW33" s="696">
        <v>571.37831030377185</v>
      </c>
      <c r="AX33" s="696">
        <v>571.37831030377185</v>
      </c>
      <c r="AY33" s="696">
        <v>571.37831030377185</v>
      </c>
      <c r="AZ33" s="696">
        <v>571.37831030377185</v>
      </c>
      <c r="BA33" s="696">
        <v>571.37831030377185</v>
      </c>
      <c r="BB33" s="696">
        <v>571.37831030377185</v>
      </c>
      <c r="BC33" s="696">
        <v>571.37831030377185</v>
      </c>
      <c r="BD33" s="696">
        <v>571.37831030377185</v>
      </c>
      <c r="BE33" s="696">
        <v>571.37831030377185</v>
      </c>
      <c r="BF33" s="696">
        <v>571.37831030377185</v>
      </c>
      <c r="BG33" s="696">
        <v>571.37831030377185</v>
      </c>
      <c r="BH33" s="696">
        <v>571.37831030377185</v>
      </c>
      <c r="BI33" s="696">
        <v>571.37831030377185</v>
      </c>
      <c r="BJ33" s="696">
        <v>571.37831030377185</v>
      </c>
      <c r="BK33" s="696">
        <v>571.37831030377185</v>
      </c>
      <c r="BL33" s="696">
        <v>571.37831030377185</v>
      </c>
      <c r="BM33" s="696">
        <v>571.37831030377185</v>
      </c>
      <c r="BN33" s="696">
        <v>571.37831030377185</v>
      </c>
      <c r="BO33" s="696">
        <v>571.37831030377185</v>
      </c>
      <c r="BP33" s="696">
        <v>571.37831030377185</v>
      </c>
      <c r="BQ33" s="696">
        <v>0</v>
      </c>
      <c r="BR33" s="696">
        <v>0</v>
      </c>
      <c r="BS33" s="696">
        <v>0</v>
      </c>
      <c r="BT33" s="697">
        <v>0</v>
      </c>
      <c r="BU33" s="16"/>
    </row>
    <row r="34" spans="2:73" s="17" customFormat="1" ht="15.9">
      <c r="B34" s="691" t="s">
        <v>1663</v>
      </c>
      <c r="C34" s="691" t="s">
        <v>1664</v>
      </c>
      <c r="D34" s="691" t="s">
        <v>3</v>
      </c>
      <c r="E34" s="691" t="s">
        <v>992</v>
      </c>
      <c r="F34" s="691" t="s">
        <v>29</v>
      </c>
      <c r="G34" s="691" t="s">
        <v>1665</v>
      </c>
      <c r="H34" s="691">
        <v>2011</v>
      </c>
      <c r="I34" s="643" t="s">
        <v>568</v>
      </c>
      <c r="J34" s="643" t="s">
        <v>586</v>
      </c>
      <c r="K34" s="633"/>
      <c r="L34" s="695">
        <v>15.980383861994925</v>
      </c>
      <c r="M34" s="696">
        <v>15.980383861994925</v>
      </c>
      <c r="N34" s="696">
        <v>15.980383861994925</v>
      </c>
      <c r="O34" s="696">
        <v>15.980383861994925</v>
      </c>
      <c r="P34" s="696">
        <v>15.980383861994925</v>
      </c>
      <c r="Q34" s="696">
        <v>15.980383861994925</v>
      </c>
      <c r="R34" s="696">
        <v>15.980383861994925</v>
      </c>
      <c r="S34" s="696">
        <v>15.980383861994925</v>
      </c>
      <c r="T34" s="696">
        <v>15.980383861994925</v>
      </c>
      <c r="U34" s="696">
        <v>15.980383861994925</v>
      </c>
      <c r="V34" s="696">
        <v>15.980383861994925</v>
      </c>
      <c r="W34" s="696">
        <v>15.980383861994925</v>
      </c>
      <c r="X34" s="696">
        <v>15.980383861994925</v>
      </c>
      <c r="Y34" s="696">
        <v>15.980383861994925</v>
      </c>
      <c r="Z34" s="696">
        <v>15.980383861994925</v>
      </c>
      <c r="AA34" s="696">
        <v>15.980383861994925</v>
      </c>
      <c r="AB34" s="696">
        <v>15.980383861994925</v>
      </c>
      <c r="AC34" s="696">
        <v>15.980383861994925</v>
      </c>
      <c r="AD34" s="696">
        <v>14.759771306535244</v>
      </c>
      <c r="AE34" s="696">
        <v>0</v>
      </c>
      <c r="AF34" s="696">
        <v>0</v>
      </c>
      <c r="AG34" s="696">
        <v>0</v>
      </c>
      <c r="AH34" s="696">
        <v>0</v>
      </c>
      <c r="AI34" s="696">
        <v>0</v>
      </c>
      <c r="AJ34" s="696">
        <v>0</v>
      </c>
      <c r="AK34" s="696">
        <v>0</v>
      </c>
      <c r="AL34" s="696">
        <v>0</v>
      </c>
      <c r="AM34" s="696">
        <v>0</v>
      </c>
      <c r="AN34" s="696">
        <v>0</v>
      </c>
      <c r="AO34" s="697">
        <v>0</v>
      </c>
      <c r="AP34" s="633"/>
      <c r="AQ34" s="695">
        <v>31420.207910807298</v>
      </c>
      <c r="AR34" s="696">
        <v>31420.207910807298</v>
      </c>
      <c r="AS34" s="696">
        <v>31420.207910807298</v>
      </c>
      <c r="AT34" s="696">
        <v>31420.207910807298</v>
      </c>
      <c r="AU34" s="696">
        <v>31420.207910807298</v>
      </c>
      <c r="AV34" s="696">
        <v>31420.207910807298</v>
      </c>
      <c r="AW34" s="696">
        <v>31420.207910807298</v>
      </c>
      <c r="AX34" s="696">
        <v>31420.207910807298</v>
      </c>
      <c r="AY34" s="696">
        <v>31420.207910807298</v>
      </c>
      <c r="AZ34" s="696">
        <v>31420.207910807298</v>
      </c>
      <c r="BA34" s="696">
        <v>31420.207910807298</v>
      </c>
      <c r="BB34" s="696">
        <v>31420.207910807298</v>
      </c>
      <c r="BC34" s="696">
        <v>31420.207910807298</v>
      </c>
      <c r="BD34" s="696">
        <v>31420.207910807298</v>
      </c>
      <c r="BE34" s="696">
        <v>31420.207910807298</v>
      </c>
      <c r="BF34" s="696">
        <v>31420.207910807298</v>
      </c>
      <c r="BG34" s="696">
        <v>31420.207910807298</v>
      </c>
      <c r="BH34" s="696">
        <v>31420.207910807298</v>
      </c>
      <c r="BI34" s="696">
        <v>30329.570223768038</v>
      </c>
      <c r="BJ34" s="696">
        <v>0</v>
      </c>
      <c r="BK34" s="696">
        <v>0</v>
      </c>
      <c r="BL34" s="696">
        <v>0</v>
      </c>
      <c r="BM34" s="696">
        <v>0</v>
      </c>
      <c r="BN34" s="696">
        <v>0</v>
      </c>
      <c r="BO34" s="696">
        <v>0</v>
      </c>
      <c r="BP34" s="696">
        <v>0</v>
      </c>
      <c r="BQ34" s="696">
        <v>0</v>
      </c>
      <c r="BR34" s="696">
        <v>0</v>
      </c>
      <c r="BS34" s="696">
        <v>0</v>
      </c>
      <c r="BT34" s="697">
        <v>0</v>
      </c>
      <c r="BU34" s="16"/>
    </row>
    <row r="35" spans="2:73" s="17" customFormat="1" ht="15.9">
      <c r="B35" s="691" t="s">
        <v>1663</v>
      </c>
      <c r="C35" s="691" t="s">
        <v>1664</v>
      </c>
      <c r="D35" s="691" t="s">
        <v>6</v>
      </c>
      <c r="E35" s="691" t="s">
        <v>992</v>
      </c>
      <c r="F35" s="691" t="s">
        <v>29</v>
      </c>
      <c r="G35" s="691" t="s">
        <v>1665</v>
      </c>
      <c r="H35" s="691">
        <v>2011</v>
      </c>
      <c r="I35" s="643" t="s">
        <v>568</v>
      </c>
      <c r="J35" s="643" t="s">
        <v>586</v>
      </c>
      <c r="K35" s="633"/>
      <c r="L35" s="695">
        <v>0</v>
      </c>
      <c r="M35" s="696">
        <v>0</v>
      </c>
      <c r="N35" s="696">
        <v>0</v>
      </c>
      <c r="O35" s="696">
        <v>0</v>
      </c>
      <c r="P35" s="696">
        <v>0</v>
      </c>
      <c r="Q35" s="696">
        <v>0</v>
      </c>
      <c r="R35" s="696">
        <v>0</v>
      </c>
      <c r="S35" s="696">
        <v>0</v>
      </c>
      <c r="T35" s="696">
        <v>0</v>
      </c>
      <c r="U35" s="696">
        <v>0</v>
      </c>
      <c r="V35" s="696">
        <v>0</v>
      </c>
      <c r="W35" s="696">
        <v>0</v>
      </c>
      <c r="X35" s="696">
        <v>0</v>
      </c>
      <c r="Y35" s="696">
        <v>0</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3"/>
      <c r="AQ35" s="695">
        <v>0</v>
      </c>
      <c r="AR35" s="696">
        <v>0</v>
      </c>
      <c r="AS35" s="696">
        <v>0</v>
      </c>
      <c r="AT35" s="696">
        <v>0</v>
      </c>
      <c r="AU35" s="696">
        <v>0</v>
      </c>
      <c r="AV35" s="696">
        <v>0</v>
      </c>
      <c r="AW35" s="696">
        <v>0</v>
      </c>
      <c r="AX35" s="696">
        <v>0</v>
      </c>
      <c r="AY35" s="696">
        <v>0</v>
      </c>
      <c r="AZ35" s="696">
        <v>0</v>
      </c>
      <c r="BA35" s="696">
        <v>0</v>
      </c>
      <c r="BB35" s="696">
        <v>0</v>
      </c>
      <c r="BC35" s="696">
        <v>0</v>
      </c>
      <c r="BD35" s="696">
        <v>0</v>
      </c>
      <c r="BE35" s="696">
        <v>0</v>
      </c>
      <c r="BF35" s="696">
        <v>0</v>
      </c>
      <c r="BG35" s="696">
        <v>0</v>
      </c>
      <c r="BH35" s="696">
        <v>0</v>
      </c>
      <c r="BI35" s="696">
        <v>0</v>
      </c>
      <c r="BJ35" s="696">
        <v>0</v>
      </c>
      <c r="BK35" s="696">
        <v>0</v>
      </c>
      <c r="BL35" s="696">
        <v>0</v>
      </c>
      <c r="BM35" s="696">
        <v>0</v>
      </c>
      <c r="BN35" s="696">
        <v>0</v>
      </c>
      <c r="BO35" s="696">
        <v>0</v>
      </c>
      <c r="BP35" s="696">
        <v>0</v>
      </c>
      <c r="BQ35" s="696">
        <v>0</v>
      </c>
      <c r="BR35" s="696">
        <v>0</v>
      </c>
      <c r="BS35" s="696">
        <v>0</v>
      </c>
      <c r="BT35" s="697">
        <v>0</v>
      </c>
      <c r="BU35" s="16"/>
    </row>
    <row r="36" spans="2:73" s="17" customFormat="1" ht="15.9">
      <c r="B36" s="691" t="s">
        <v>1663</v>
      </c>
      <c r="C36" s="691" t="s">
        <v>994</v>
      </c>
      <c r="D36" s="691" t="s">
        <v>22</v>
      </c>
      <c r="E36" s="691" t="s">
        <v>992</v>
      </c>
      <c r="F36" s="691" t="s">
        <v>1666</v>
      </c>
      <c r="G36" s="691" t="s">
        <v>1665</v>
      </c>
      <c r="H36" s="691">
        <v>2011</v>
      </c>
      <c r="I36" s="643" t="s">
        <v>568</v>
      </c>
      <c r="J36" s="643" t="s">
        <v>586</v>
      </c>
      <c r="K36" s="633"/>
      <c r="L36" s="695">
        <v>18.649321944371795</v>
      </c>
      <c r="M36" s="696">
        <v>18.649321944371795</v>
      </c>
      <c r="N36" s="696">
        <v>18.649321944371795</v>
      </c>
      <c r="O36" s="696">
        <v>18.649321944371795</v>
      </c>
      <c r="P36" s="696">
        <v>18.649321944371795</v>
      </c>
      <c r="Q36" s="696">
        <v>18.649321944371795</v>
      </c>
      <c r="R36" s="696">
        <v>18.649321944371795</v>
      </c>
      <c r="S36" s="696">
        <v>18.649321944371795</v>
      </c>
      <c r="T36" s="696">
        <v>18.649321944371795</v>
      </c>
      <c r="U36" s="696">
        <v>18.649321944371795</v>
      </c>
      <c r="V36" s="696">
        <v>18.649321944371795</v>
      </c>
      <c r="W36" s="696">
        <v>0</v>
      </c>
      <c r="X36" s="696">
        <v>0</v>
      </c>
      <c r="Y36" s="696">
        <v>0</v>
      </c>
      <c r="Z36" s="696">
        <v>0</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3"/>
      <c r="AQ36" s="695">
        <v>191088.52495155111</v>
      </c>
      <c r="AR36" s="696">
        <v>191088.52495155111</v>
      </c>
      <c r="AS36" s="696">
        <v>191088.52495155111</v>
      </c>
      <c r="AT36" s="696">
        <v>191088.52495155111</v>
      </c>
      <c r="AU36" s="696">
        <v>191088.52495155111</v>
      </c>
      <c r="AV36" s="696">
        <v>191088.52495155111</v>
      </c>
      <c r="AW36" s="696">
        <v>191088.52495155111</v>
      </c>
      <c r="AX36" s="696">
        <v>191088.52495155111</v>
      </c>
      <c r="AY36" s="696">
        <v>191088.52495155111</v>
      </c>
      <c r="AZ36" s="696">
        <v>191088.52495155111</v>
      </c>
      <c r="BA36" s="696">
        <v>191088.52495155111</v>
      </c>
      <c r="BB36" s="696">
        <v>0</v>
      </c>
      <c r="BC36" s="696">
        <v>0</v>
      </c>
      <c r="BD36" s="696">
        <v>0</v>
      </c>
      <c r="BE36" s="696">
        <v>0</v>
      </c>
      <c r="BF36" s="696">
        <v>0</v>
      </c>
      <c r="BG36" s="696">
        <v>0</v>
      </c>
      <c r="BH36" s="696">
        <v>0</v>
      </c>
      <c r="BI36" s="696">
        <v>0</v>
      </c>
      <c r="BJ36" s="696">
        <v>0</v>
      </c>
      <c r="BK36" s="696">
        <v>0</v>
      </c>
      <c r="BL36" s="696">
        <v>0</v>
      </c>
      <c r="BM36" s="696">
        <v>0</v>
      </c>
      <c r="BN36" s="696">
        <v>0</v>
      </c>
      <c r="BO36" s="696">
        <v>0</v>
      </c>
      <c r="BP36" s="696">
        <v>0</v>
      </c>
      <c r="BQ36" s="696">
        <v>0</v>
      </c>
      <c r="BR36" s="696">
        <v>0</v>
      </c>
      <c r="BS36" s="696">
        <v>0</v>
      </c>
      <c r="BT36" s="697">
        <v>0</v>
      </c>
      <c r="BU36" s="16"/>
    </row>
    <row r="37" spans="2:73" s="17" customFormat="1" ht="15.9">
      <c r="B37" s="691"/>
      <c r="C37" s="691"/>
      <c r="D37" s="691"/>
      <c r="E37" s="691"/>
      <c r="F37" s="691"/>
      <c r="G37" s="691"/>
      <c r="H37" s="691"/>
      <c r="I37" s="643"/>
      <c r="J37" s="643"/>
      <c r="K37" s="633"/>
      <c r="L37" s="695"/>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7"/>
      <c r="AP37" s="633"/>
      <c r="AQ37" s="695"/>
      <c r="AR37" s="696"/>
      <c r="AS37" s="696"/>
      <c r="AT37" s="696"/>
      <c r="AU37" s="696"/>
      <c r="AV37" s="696"/>
      <c r="AW37" s="696"/>
      <c r="AX37" s="696"/>
      <c r="AY37" s="696"/>
      <c r="AZ37" s="696"/>
      <c r="BA37" s="696"/>
      <c r="BB37" s="696"/>
      <c r="BC37" s="696"/>
      <c r="BD37" s="696"/>
      <c r="BE37" s="696"/>
      <c r="BF37" s="696"/>
      <c r="BG37" s="696"/>
      <c r="BH37" s="696"/>
      <c r="BI37" s="696"/>
      <c r="BJ37" s="696"/>
      <c r="BK37" s="696"/>
      <c r="BL37" s="696"/>
      <c r="BM37" s="696"/>
      <c r="BN37" s="696"/>
      <c r="BO37" s="696"/>
      <c r="BP37" s="696"/>
      <c r="BQ37" s="696"/>
      <c r="BR37" s="696"/>
      <c r="BS37" s="696"/>
      <c r="BT37" s="697"/>
      <c r="BU37" s="16"/>
    </row>
    <row r="38" spans="2:73" s="17" customFormat="1" ht="15.9">
      <c r="B38" s="691" t="s">
        <v>1668</v>
      </c>
      <c r="C38" s="691" t="s">
        <v>1664</v>
      </c>
      <c r="D38" s="691" t="s">
        <v>5</v>
      </c>
      <c r="E38" s="691" t="s">
        <v>992</v>
      </c>
      <c r="F38" s="691" t="s">
        <v>29</v>
      </c>
      <c r="G38" s="691" t="s">
        <v>1665</v>
      </c>
      <c r="H38" s="691">
        <v>2011</v>
      </c>
      <c r="I38" s="643" t="s">
        <v>569</v>
      </c>
      <c r="J38" s="643" t="s">
        <v>579</v>
      </c>
      <c r="K38" s="633"/>
      <c r="L38" s="695">
        <v>0.22075055042028097</v>
      </c>
      <c r="M38" s="696">
        <v>0.22075055042028097</v>
      </c>
      <c r="N38" s="696">
        <v>0.22075055042028097</v>
      </c>
      <c r="O38" s="696">
        <v>0.22075055042028097</v>
      </c>
      <c r="P38" s="696">
        <v>0.22075055042028097</v>
      </c>
      <c r="Q38" s="696">
        <v>0.20186314413307879</v>
      </c>
      <c r="R38" s="696">
        <v>0.11535549624932805</v>
      </c>
      <c r="S38" s="696">
        <v>0.11530451298837485</v>
      </c>
      <c r="T38" s="696">
        <v>0.11530451298837485</v>
      </c>
      <c r="U38" s="696">
        <v>3.6206742621660494E-2</v>
      </c>
      <c r="V38" s="696">
        <v>1.5043452790971761E-2</v>
      </c>
      <c r="W38" s="696">
        <v>1.50394257926822E-2</v>
      </c>
      <c r="X38" s="696">
        <v>1.50394257926822E-2</v>
      </c>
      <c r="Y38" s="696">
        <v>1.4347917523486712E-2</v>
      </c>
      <c r="Z38" s="696">
        <v>1.4347917523486712E-2</v>
      </c>
      <c r="AA38" s="696">
        <v>1.4316254256985973E-2</v>
      </c>
      <c r="AB38" s="696">
        <v>0</v>
      </c>
      <c r="AC38" s="696">
        <v>0</v>
      </c>
      <c r="AD38" s="696">
        <v>0</v>
      </c>
      <c r="AE38" s="696">
        <v>0</v>
      </c>
      <c r="AF38" s="696">
        <v>0</v>
      </c>
      <c r="AG38" s="696">
        <v>0</v>
      </c>
      <c r="AH38" s="696">
        <v>0</v>
      </c>
      <c r="AI38" s="696">
        <v>0</v>
      </c>
      <c r="AJ38" s="696">
        <v>0</v>
      </c>
      <c r="AK38" s="696">
        <v>0</v>
      </c>
      <c r="AL38" s="696">
        <v>0</v>
      </c>
      <c r="AM38" s="696">
        <v>0</v>
      </c>
      <c r="AN38" s="696">
        <v>0</v>
      </c>
      <c r="AO38" s="697">
        <v>0</v>
      </c>
      <c r="AP38" s="633"/>
      <c r="AQ38" s="695">
        <v>4468.4454155886706</v>
      </c>
      <c r="AR38" s="696">
        <v>4468.4454155886706</v>
      </c>
      <c r="AS38" s="696">
        <v>4468.4454155886706</v>
      </c>
      <c r="AT38" s="696">
        <v>4468.4454155886706</v>
      </c>
      <c r="AU38" s="696">
        <v>4468.4454155886706</v>
      </c>
      <c r="AV38" s="696">
        <v>4060.5360654242945</v>
      </c>
      <c r="AW38" s="696">
        <v>2192.2393868898848</v>
      </c>
      <c r="AX38" s="696">
        <v>2191.7927735239346</v>
      </c>
      <c r="AY38" s="696">
        <v>2191.7927735239346</v>
      </c>
      <c r="AZ38" s="696">
        <v>483.52644943898775</v>
      </c>
      <c r="BA38" s="696">
        <v>406.21606999991997</v>
      </c>
      <c r="BB38" s="696">
        <v>373.02899735189692</v>
      </c>
      <c r="BC38" s="696">
        <v>373.02899735189692</v>
      </c>
      <c r="BD38" s="696">
        <v>309.55889453774853</v>
      </c>
      <c r="BE38" s="696">
        <v>309.55889453774853</v>
      </c>
      <c r="BF38" s="696">
        <v>309.1866549570704</v>
      </c>
      <c r="BG38" s="696">
        <v>0</v>
      </c>
      <c r="BH38" s="696">
        <v>0</v>
      </c>
      <c r="BI38" s="696">
        <v>0</v>
      </c>
      <c r="BJ38" s="696">
        <v>0</v>
      </c>
      <c r="BK38" s="696">
        <v>0</v>
      </c>
      <c r="BL38" s="696">
        <v>0</v>
      </c>
      <c r="BM38" s="696">
        <v>0</v>
      </c>
      <c r="BN38" s="696">
        <v>0</v>
      </c>
      <c r="BO38" s="696">
        <v>0</v>
      </c>
      <c r="BP38" s="696">
        <v>0</v>
      </c>
      <c r="BQ38" s="696">
        <v>0</v>
      </c>
      <c r="BR38" s="696">
        <v>0</v>
      </c>
      <c r="BS38" s="696">
        <v>0</v>
      </c>
      <c r="BT38" s="697">
        <v>0</v>
      </c>
      <c r="BU38" s="16"/>
    </row>
    <row r="39" spans="2:73" s="17" customFormat="1" ht="15.9">
      <c r="B39" s="691" t="s">
        <v>1668</v>
      </c>
      <c r="C39" s="691" t="s">
        <v>1664</v>
      </c>
      <c r="D39" s="691" t="s">
        <v>4</v>
      </c>
      <c r="E39" s="691" t="s">
        <v>992</v>
      </c>
      <c r="F39" s="691" t="s">
        <v>29</v>
      </c>
      <c r="G39" s="691" t="s">
        <v>1665</v>
      </c>
      <c r="H39" s="691">
        <v>2011</v>
      </c>
      <c r="I39" s="643" t="s">
        <v>569</v>
      </c>
      <c r="J39" s="643" t="s">
        <v>579</v>
      </c>
      <c r="K39" s="633"/>
      <c r="L39" s="695">
        <v>3.2947590807174222E-2</v>
      </c>
      <c r="M39" s="696">
        <v>3.2947590807174222E-2</v>
      </c>
      <c r="N39" s="696">
        <v>3.2947590807174222E-2</v>
      </c>
      <c r="O39" s="696">
        <v>3.2947590807174222E-2</v>
      </c>
      <c r="P39" s="696">
        <v>3.2947590807174222E-2</v>
      </c>
      <c r="Q39" s="696">
        <v>3.0692794836413746E-2</v>
      </c>
      <c r="R39" s="696">
        <v>2.1468069624843673E-2</v>
      </c>
      <c r="S39" s="696">
        <v>2.1418920569940967E-2</v>
      </c>
      <c r="T39" s="696">
        <v>2.1418920569940967E-2</v>
      </c>
      <c r="U39" s="696">
        <v>1.1976155840521642E-2</v>
      </c>
      <c r="V39" s="696">
        <v>1.5830852776305354E-3</v>
      </c>
      <c r="W39" s="696">
        <v>1.5814154221635874E-3</v>
      </c>
      <c r="X39" s="696">
        <v>1.5814154221635874E-3</v>
      </c>
      <c r="Y39" s="696">
        <v>1.5403552188802444E-3</v>
      </c>
      <c r="Z39" s="696">
        <v>1.5403552188802444E-3</v>
      </c>
      <c r="AA39" s="696">
        <v>1.5121830156432882E-3</v>
      </c>
      <c r="AB39" s="696">
        <v>0</v>
      </c>
      <c r="AC39" s="696">
        <v>0</v>
      </c>
      <c r="AD39" s="696">
        <v>0</v>
      </c>
      <c r="AE39" s="696">
        <v>0</v>
      </c>
      <c r="AF39" s="696">
        <v>0</v>
      </c>
      <c r="AG39" s="696">
        <v>0</v>
      </c>
      <c r="AH39" s="696">
        <v>0</v>
      </c>
      <c r="AI39" s="696">
        <v>0</v>
      </c>
      <c r="AJ39" s="696">
        <v>0</v>
      </c>
      <c r="AK39" s="696">
        <v>0</v>
      </c>
      <c r="AL39" s="696">
        <v>0</v>
      </c>
      <c r="AM39" s="696">
        <v>0</v>
      </c>
      <c r="AN39" s="696">
        <v>0</v>
      </c>
      <c r="AO39" s="697">
        <v>0</v>
      </c>
      <c r="AP39" s="633"/>
      <c r="AQ39" s="695">
        <v>564.14543122962516</v>
      </c>
      <c r="AR39" s="696">
        <v>564.14543122962516</v>
      </c>
      <c r="AS39" s="696">
        <v>564.14543122962516</v>
      </c>
      <c r="AT39" s="696">
        <v>564.14543122962516</v>
      </c>
      <c r="AU39" s="696">
        <v>564.14543122962516</v>
      </c>
      <c r="AV39" s="696">
        <v>515.44883704403924</v>
      </c>
      <c r="AW39" s="696">
        <v>316.22340559630408</v>
      </c>
      <c r="AX39" s="696">
        <v>315.79285987535638</v>
      </c>
      <c r="AY39" s="696">
        <v>315.79285987535638</v>
      </c>
      <c r="AZ39" s="696">
        <v>111.85845162669827</v>
      </c>
      <c r="BA39" s="696">
        <v>50.519888377012641</v>
      </c>
      <c r="BB39" s="696">
        <v>36.758369074419392</v>
      </c>
      <c r="BC39" s="696">
        <v>36.758369074419392</v>
      </c>
      <c r="BD39" s="696">
        <v>32.989657346654241</v>
      </c>
      <c r="BE39" s="696">
        <v>32.989657346654241</v>
      </c>
      <c r="BF39" s="696">
        <v>32.658459391463538</v>
      </c>
      <c r="BG39" s="696">
        <v>0</v>
      </c>
      <c r="BH39" s="696">
        <v>0</v>
      </c>
      <c r="BI39" s="696">
        <v>0</v>
      </c>
      <c r="BJ39" s="696">
        <v>0</v>
      </c>
      <c r="BK39" s="696">
        <v>0</v>
      </c>
      <c r="BL39" s="696">
        <v>0</v>
      </c>
      <c r="BM39" s="696">
        <v>0</v>
      </c>
      <c r="BN39" s="696">
        <v>0</v>
      </c>
      <c r="BO39" s="696">
        <v>0</v>
      </c>
      <c r="BP39" s="696">
        <v>0</v>
      </c>
      <c r="BQ39" s="696">
        <v>0</v>
      </c>
      <c r="BR39" s="696">
        <v>0</v>
      </c>
      <c r="BS39" s="696">
        <v>0</v>
      </c>
      <c r="BT39" s="697">
        <v>0</v>
      </c>
      <c r="BU39" s="16"/>
    </row>
    <row r="40" spans="2:73" s="17" customFormat="1" ht="15.9">
      <c r="B40" s="691" t="s">
        <v>1668</v>
      </c>
      <c r="C40" s="691" t="s">
        <v>1667</v>
      </c>
      <c r="D40" s="691" t="s">
        <v>17</v>
      </c>
      <c r="E40" s="691" t="s">
        <v>992</v>
      </c>
      <c r="F40" s="691" t="s">
        <v>1669</v>
      </c>
      <c r="G40" s="691" t="s">
        <v>1665</v>
      </c>
      <c r="H40" s="691">
        <v>2011</v>
      </c>
      <c r="I40" s="643" t="s">
        <v>569</v>
      </c>
      <c r="J40" s="643" t="s">
        <v>579</v>
      </c>
      <c r="K40" s="633"/>
      <c r="L40" s="695">
        <v>0</v>
      </c>
      <c r="M40" s="696">
        <v>0</v>
      </c>
      <c r="N40" s="696">
        <v>0</v>
      </c>
      <c r="O40" s="696">
        <v>0</v>
      </c>
      <c r="P40" s="696">
        <v>0</v>
      </c>
      <c r="Q40" s="696">
        <v>0</v>
      </c>
      <c r="R40" s="696">
        <v>0</v>
      </c>
      <c r="S40" s="696">
        <v>0</v>
      </c>
      <c r="T40" s="696">
        <v>0</v>
      </c>
      <c r="U40" s="696">
        <v>0</v>
      </c>
      <c r="V40" s="696">
        <v>0</v>
      </c>
      <c r="W40" s="696">
        <v>0</v>
      </c>
      <c r="X40" s="696">
        <v>0</v>
      </c>
      <c r="Y40" s="696">
        <v>0</v>
      </c>
      <c r="Z40" s="696">
        <v>0</v>
      </c>
      <c r="AA40" s="696">
        <v>0</v>
      </c>
      <c r="AB40" s="696">
        <v>0</v>
      </c>
      <c r="AC40" s="696">
        <v>0</v>
      </c>
      <c r="AD40" s="696">
        <v>0</v>
      </c>
      <c r="AE40" s="696">
        <v>0</v>
      </c>
      <c r="AF40" s="696">
        <v>0</v>
      </c>
      <c r="AG40" s="696">
        <v>0</v>
      </c>
      <c r="AH40" s="696">
        <v>0</v>
      </c>
      <c r="AI40" s="696">
        <v>0</v>
      </c>
      <c r="AJ40" s="696">
        <v>0</v>
      </c>
      <c r="AK40" s="696">
        <v>0</v>
      </c>
      <c r="AL40" s="696">
        <v>0</v>
      </c>
      <c r="AM40" s="696">
        <v>0</v>
      </c>
      <c r="AN40" s="696">
        <v>0</v>
      </c>
      <c r="AO40" s="697">
        <v>0</v>
      </c>
      <c r="AP40" s="633"/>
      <c r="AQ40" s="695">
        <v>0</v>
      </c>
      <c r="AR40" s="696">
        <v>0</v>
      </c>
      <c r="AS40" s="696">
        <v>0</v>
      </c>
      <c r="AT40" s="696">
        <v>0</v>
      </c>
      <c r="AU40" s="696">
        <v>0</v>
      </c>
      <c r="AV40" s="696">
        <v>0</v>
      </c>
      <c r="AW40" s="696">
        <v>0</v>
      </c>
      <c r="AX40" s="696">
        <v>0</v>
      </c>
      <c r="AY40" s="696">
        <v>0</v>
      </c>
      <c r="AZ40" s="696">
        <v>0</v>
      </c>
      <c r="BA40" s="696">
        <v>0</v>
      </c>
      <c r="BB40" s="696">
        <v>0</v>
      </c>
      <c r="BC40" s="696">
        <v>0</v>
      </c>
      <c r="BD40" s="696">
        <v>0</v>
      </c>
      <c r="BE40" s="696">
        <v>0</v>
      </c>
      <c r="BF40" s="696">
        <v>0</v>
      </c>
      <c r="BG40" s="696">
        <v>0</v>
      </c>
      <c r="BH40" s="696">
        <v>0</v>
      </c>
      <c r="BI40" s="696">
        <v>0</v>
      </c>
      <c r="BJ40" s="696">
        <v>0</v>
      </c>
      <c r="BK40" s="696">
        <v>0</v>
      </c>
      <c r="BL40" s="696">
        <v>0</v>
      </c>
      <c r="BM40" s="696">
        <v>0</v>
      </c>
      <c r="BN40" s="696">
        <v>0</v>
      </c>
      <c r="BO40" s="696">
        <v>0</v>
      </c>
      <c r="BP40" s="696">
        <v>0</v>
      </c>
      <c r="BQ40" s="696">
        <v>0</v>
      </c>
      <c r="BR40" s="696">
        <v>0</v>
      </c>
      <c r="BS40" s="696">
        <v>0</v>
      </c>
      <c r="BT40" s="697">
        <v>0</v>
      </c>
      <c r="BU40" s="16"/>
    </row>
    <row r="41" spans="2:73" s="17" customFormat="1" ht="15.9">
      <c r="B41" s="691" t="s">
        <v>1668</v>
      </c>
      <c r="C41" s="691" t="s">
        <v>1664</v>
      </c>
      <c r="D41" s="691" t="s">
        <v>3</v>
      </c>
      <c r="E41" s="691" t="s">
        <v>992</v>
      </c>
      <c r="F41" s="691" t="s">
        <v>29</v>
      </c>
      <c r="G41" s="691" t="s">
        <v>1665</v>
      </c>
      <c r="H41" s="691">
        <v>2011</v>
      </c>
      <c r="I41" s="643" t="s">
        <v>569</v>
      </c>
      <c r="J41" s="643" t="s">
        <v>579</v>
      </c>
      <c r="K41" s="633"/>
      <c r="L41" s="695">
        <v>-3.3235063245353778</v>
      </c>
      <c r="M41" s="696">
        <v>-3.3235063245353778</v>
      </c>
      <c r="N41" s="696">
        <v>-3.3235063245353778</v>
      </c>
      <c r="O41" s="696">
        <v>-3.3235063245353778</v>
      </c>
      <c r="P41" s="696">
        <v>-3.3235063245353778</v>
      </c>
      <c r="Q41" s="696">
        <v>-3.3235063245353778</v>
      </c>
      <c r="R41" s="696">
        <v>-3.3235063245353778</v>
      </c>
      <c r="S41" s="696">
        <v>-3.3235063245353778</v>
      </c>
      <c r="T41" s="696">
        <v>-3.3235063245353778</v>
      </c>
      <c r="U41" s="696">
        <v>-3.3235063245353778</v>
      </c>
      <c r="V41" s="696">
        <v>-3.3235063245353778</v>
      </c>
      <c r="W41" s="696">
        <v>-3.3235063245353778</v>
      </c>
      <c r="X41" s="696">
        <v>-3.3235063245353778</v>
      </c>
      <c r="Y41" s="696">
        <v>-3.3235063245353778</v>
      </c>
      <c r="Z41" s="696">
        <v>-3.3235063245353778</v>
      </c>
      <c r="AA41" s="696">
        <v>-3.3235063245353778</v>
      </c>
      <c r="AB41" s="696">
        <v>-3.3235063245353778</v>
      </c>
      <c r="AC41" s="696">
        <v>-3.3235063245353778</v>
      </c>
      <c r="AD41" s="696">
        <v>-3.1137771155325487</v>
      </c>
      <c r="AE41" s="696">
        <v>0</v>
      </c>
      <c r="AF41" s="696">
        <v>0</v>
      </c>
      <c r="AG41" s="696">
        <v>0</v>
      </c>
      <c r="AH41" s="696">
        <v>0</v>
      </c>
      <c r="AI41" s="696">
        <v>0</v>
      </c>
      <c r="AJ41" s="696">
        <v>0</v>
      </c>
      <c r="AK41" s="696">
        <v>0</v>
      </c>
      <c r="AL41" s="696">
        <v>0</v>
      </c>
      <c r="AM41" s="696">
        <v>0</v>
      </c>
      <c r="AN41" s="696">
        <v>0</v>
      </c>
      <c r="AO41" s="697">
        <v>0</v>
      </c>
      <c r="AP41" s="633"/>
      <c r="AQ41" s="695">
        <v>-6589.9943738009879</v>
      </c>
      <c r="AR41" s="696">
        <v>-6589.9943738009879</v>
      </c>
      <c r="AS41" s="696">
        <v>-6589.9943738009879</v>
      </c>
      <c r="AT41" s="696">
        <v>-6589.9943738009879</v>
      </c>
      <c r="AU41" s="696">
        <v>-6589.9943738009879</v>
      </c>
      <c r="AV41" s="696">
        <v>-6589.9943738009879</v>
      </c>
      <c r="AW41" s="696">
        <v>-6589.9943738009879</v>
      </c>
      <c r="AX41" s="696">
        <v>-6589.9943738009879</v>
      </c>
      <c r="AY41" s="696">
        <v>-6589.9943738009879</v>
      </c>
      <c r="AZ41" s="696">
        <v>-6589.9943738009879</v>
      </c>
      <c r="BA41" s="696">
        <v>-6589.9943738009879</v>
      </c>
      <c r="BB41" s="696">
        <v>-6589.9943738009879</v>
      </c>
      <c r="BC41" s="696">
        <v>-6589.9943738009879</v>
      </c>
      <c r="BD41" s="696">
        <v>-6589.9943738009879</v>
      </c>
      <c r="BE41" s="696">
        <v>-6589.9943738009879</v>
      </c>
      <c r="BF41" s="696">
        <v>-6589.9943738009879</v>
      </c>
      <c r="BG41" s="696">
        <v>-6589.9943738009879</v>
      </c>
      <c r="BH41" s="696">
        <v>-6589.9943738009879</v>
      </c>
      <c r="BI41" s="696">
        <v>-6402.7667697204688</v>
      </c>
      <c r="BJ41" s="696">
        <v>0</v>
      </c>
      <c r="BK41" s="696">
        <v>0</v>
      </c>
      <c r="BL41" s="696">
        <v>0</v>
      </c>
      <c r="BM41" s="696">
        <v>0</v>
      </c>
      <c r="BN41" s="696">
        <v>0</v>
      </c>
      <c r="BO41" s="696">
        <v>0</v>
      </c>
      <c r="BP41" s="696">
        <v>0</v>
      </c>
      <c r="BQ41" s="696">
        <v>0</v>
      </c>
      <c r="BR41" s="696">
        <v>0</v>
      </c>
      <c r="BS41" s="696">
        <v>0</v>
      </c>
      <c r="BT41" s="697">
        <v>0</v>
      </c>
      <c r="BU41" s="16"/>
    </row>
    <row r="42" spans="2:73" s="17" customFormat="1" ht="15.9">
      <c r="B42" s="691" t="s">
        <v>1668</v>
      </c>
      <c r="C42" s="691" t="s">
        <v>1664</v>
      </c>
      <c r="D42" s="691" t="s">
        <v>7</v>
      </c>
      <c r="E42" s="691" t="s">
        <v>992</v>
      </c>
      <c r="F42" s="691" t="s">
        <v>29</v>
      </c>
      <c r="G42" s="691" t="s">
        <v>1665</v>
      </c>
      <c r="H42" s="691">
        <v>2011</v>
      </c>
      <c r="I42" s="643" t="s">
        <v>569</v>
      </c>
      <c r="J42" s="643" t="s">
        <v>579</v>
      </c>
      <c r="K42" s="633"/>
      <c r="L42" s="695">
        <v>6.4688956800528982E-2</v>
      </c>
      <c r="M42" s="696">
        <v>6.4688956800528982E-2</v>
      </c>
      <c r="N42" s="696">
        <v>6.4688956800528982E-2</v>
      </c>
      <c r="O42" s="696">
        <v>6.4688956800528982E-2</v>
      </c>
      <c r="P42" s="696">
        <v>6.4688956800528996E-2</v>
      </c>
      <c r="Q42" s="696">
        <v>6.4688956800528996E-2</v>
      </c>
      <c r="R42" s="696">
        <v>6.4688956800528996E-2</v>
      </c>
      <c r="S42" s="696">
        <v>6.4688956800528996E-2</v>
      </c>
      <c r="T42" s="696">
        <v>6.4688956800528996E-2</v>
      </c>
      <c r="U42" s="696">
        <v>6.4688956800528996E-2</v>
      </c>
      <c r="V42" s="696">
        <v>6.4688956800528996E-2</v>
      </c>
      <c r="W42" s="696">
        <v>6.4688956800528996E-2</v>
      </c>
      <c r="X42" s="696">
        <v>6.4688956800528996E-2</v>
      </c>
      <c r="Y42" s="696">
        <v>6.4688956800528996E-2</v>
      </c>
      <c r="Z42" s="696">
        <v>6.4688956800528996E-2</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3"/>
      <c r="AQ42" s="695">
        <v>714.64554527093981</v>
      </c>
      <c r="AR42" s="696">
        <v>714.64554527093981</v>
      </c>
      <c r="AS42" s="696">
        <v>714.64554527093981</v>
      </c>
      <c r="AT42" s="696">
        <v>714.64554527093981</v>
      </c>
      <c r="AU42" s="696">
        <v>714.64554527094003</v>
      </c>
      <c r="AV42" s="696">
        <v>714.64554527094003</v>
      </c>
      <c r="AW42" s="696">
        <v>714.64554527094003</v>
      </c>
      <c r="AX42" s="696">
        <v>714.64554527094003</v>
      </c>
      <c r="AY42" s="696">
        <v>714.64554527094003</v>
      </c>
      <c r="AZ42" s="696">
        <v>714.64554527094003</v>
      </c>
      <c r="BA42" s="696">
        <v>714.64554527094003</v>
      </c>
      <c r="BB42" s="696">
        <v>714.64554527094003</v>
      </c>
      <c r="BC42" s="696">
        <v>714.64554527094003</v>
      </c>
      <c r="BD42" s="696">
        <v>714.64554527094003</v>
      </c>
      <c r="BE42" s="696">
        <v>714.64554527094003</v>
      </c>
      <c r="BF42" s="696">
        <v>0</v>
      </c>
      <c r="BG42" s="696">
        <v>0</v>
      </c>
      <c r="BH42" s="696">
        <v>0</v>
      </c>
      <c r="BI42" s="696">
        <v>0</v>
      </c>
      <c r="BJ42" s="696">
        <v>0</v>
      </c>
      <c r="BK42" s="696">
        <v>0</v>
      </c>
      <c r="BL42" s="696">
        <v>0</v>
      </c>
      <c r="BM42" s="696">
        <v>0</v>
      </c>
      <c r="BN42" s="696">
        <v>0</v>
      </c>
      <c r="BO42" s="696">
        <v>0</v>
      </c>
      <c r="BP42" s="696">
        <v>0</v>
      </c>
      <c r="BQ42" s="696">
        <v>0</v>
      </c>
      <c r="BR42" s="696">
        <v>0</v>
      </c>
      <c r="BS42" s="696">
        <v>0</v>
      </c>
      <c r="BT42" s="697">
        <v>0</v>
      </c>
      <c r="BU42" s="16"/>
    </row>
    <row r="43" spans="2:73" s="17" customFormat="1" ht="15.9">
      <c r="B43" s="691"/>
      <c r="C43" s="691"/>
      <c r="D43" s="691"/>
      <c r="E43" s="691"/>
      <c r="F43" s="691"/>
      <c r="G43" s="691"/>
      <c r="H43" s="691"/>
      <c r="I43" s="643"/>
      <c r="J43" s="643"/>
      <c r="K43" s="633"/>
      <c r="L43" s="695"/>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7"/>
      <c r="AP43" s="633"/>
      <c r="AQ43" s="695"/>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c r="BS43" s="696"/>
      <c r="BT43" s="697"/>
      <c r="BU43" s="16"/>
    </row>
    <row r="44" spans="2:73" s="17" customFormat="1" ht="15.9">
      <c r="B44" s="691" t="s">
        <v>1663</v>
      </c>
      <c r="C44" s="691" t="s">
        <v>1664</v>
      </c>
      <c r="D44" s="691" t="s">
        <v>2</v>
      </c>
      <c r="E44" s="691" t="s">
        <v>992</v>
      </c>
      <c r="F44" s="691" t="s">
        <v>29</v>
      </c>
      <c r="G44" s="691" t="s">
        <v>1665</v>
      </c>
      <c r="H44" s="691">
        <v>2012</v>
      </c>
      <c r="I44" s="643" t="s">
        <v>569</v>
      </c>
      <c r="J44" s="643" t="s">
        <v>586</v>
      </c>
      <c r="K44" s="633"/>
      <c r="L44" s="695">
        <v>0</v>
      </c>
      <c r="M44" s="696">
        <v>2.9572277504115823</v>
      </c>
      <c r="N44" s="696">
        <v>2.9572277504115823</v>
      </c>
      <c r="O44" s="696">
        <v>2.9572277504115823</v>
      </c>
      <c r="P44" s="696">
        <v>2.7828051071421758</v>
      </c>
      <c r="Q44" s="696">
        <v>0</v>
      </c>
      <c r="R44" s="696">
        <v>0</v>
      </c>
      <c r="S44" s="696">
        <v>0</v>
      </c>
      <c r="T44" s="696">
        <v>0</v>
      </c>
      <c r="U44" s="696">
        <v>0</v>
      </c>
      <c r="V44" s="696">
        <v>0</v>
      </c>
      <c r="W44" s="696">
        <v>0</v>
      </c>
      <c r="X44" s="696">
        <v>0</v>
      </c>
      <c r="Y44" s="696">
        <v>0</v>
      </c>
      <c r="Z44" s="696">
        <v>0</v>
      </c>
      <c r="AA44" s="696">
        <v>0</v>
      </c>
      <c r="AB44" s="696">
        <v>0</v>
      </c>
      <c r="AC44" s="696">
        <v>0</v>
      </c>
      <c r="AD44" s="696">
        <v>0</v>
      </c>
      <c r="AE44" s="696">
        <v>0</v>
      </c>
      <c r="AF44" s="696">
        <v>0</v>
      </c>
      <c r="AG44" s="696">
        <v>0</v>
      </c>
      <c r="AH44" s="696">
        <v>0</v>
      </c>
      <c r="AI44" s="696">
        <v>0</v>
      </c>
      <c r="AJ44" s="696">
        <v>0</v>
      </c>
      <c r="AK44" s="696">
        <v>0</v>
      </c>
      <c r="AL44" s="696">
        <v>0</v>
      </c>
      <c r="AM44" s="696">
        <v>0</v>
      </c>
      <c r="AN44" s="696">
        <v>0</v>
      </c>
      <c r="AO44" s="697">
        <v>0</v>
      </c>
      <c r="AP44" s="633"/>
      <c r="AQ44" s="695">
        <v>0</v>
      </c>
      <c r="AR44" s="696">
        <v>5117.8916329546601</v>
      </c>
      <c r="AS44" s="696">
        <v>5117.8916329546601</v>
      </c>
      <c r="AT44" s="696">
        <v>5117.8916329546601</v>
      </c>
      <c r="AU44" s="696">
        <v>4961.9134132070649</v>
      </c>
      <c r="AV44" s="696">
        <v>0</v>
      </c>
      <c r="AW44" s="696">
        <v>0</v>
      </c>
      <c r="AX44" s="696">
        <v>0</v>
      </c>
      <c r="AY44" s="696">
        <v>0</v>
      </c>
      <c r="AZ44" s="696">
        <v>0</v>
      </c>
      <c r="BA44" s="696">
        <v>0</v>
      </c>
      <c r="BB44" s="696">
        <v>0</v>
      </c>
      <c r="BC44" s="696">
        <v>0</v>
      </c>
      <c r="BD44" s="696">
        <v>0</v>
      </c>
      <c r="BE44" s="696">
        <v>0</v>
      </c>
      <c r="BF44" s="696">
        <v>0</v>
      </c>
      <c r="BG44" s="696">
        <v>0</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9">
      <c r="B45" s="691" t="s">
        <v>1663</v>
      </c>
      <c r="C45" s="691" t="s">
        <v>1664</v>
      </c>
      <c r="D45" s="691" t="s">
        <v>1</v>
      </c>
      <c r="E45" s="691" t="s">
        <v>992</v>
      </c>
      <c r="F45" s="691" t="s">
        <v>29</v>
      </c>
      <c r="G45" s="691" t="s">
        <v>1665</v>
      </c>
      <c r="H45" s="691">
        <v>2012</v>
      </c>
      <c r="I45" s="643" t="s">
        <v>569</v>
      </c>
      <c r="J45" s="643" t="s">
        <v>586</v>
      </c>
      <c r="K45" s="633"/>
      <c r="L45" s="695">
        <v>0</v>
      </c>
      <c r="M45" s="696">
        <v>3.9909560615124464</v>
      </c>
      <c r="N45" s="696">
        <v>3.9909560615124464</v>
      </c>
      <c r="O45" s="696">
        <v>3.9909560615124464</v>
      </c>
      <c r="P45" s="696">
        <v>3.9909560615124464</v>
      </c>
      <c r="Q45" s="696">
        <v>2.4574125114394771</v>
      </c>
      <c r="R45" s="696">
        <v>0</v>
      </c>
      <c r="S45" s="696">
        <v>0</v>
      </c>
      <c r="T45" s="696">
        <v>0</v>
      </c>
      <c r="U45" s="696">
        <v>0</v>
      </c>
      <c r="V45" s="696">
        <v>0</v>
      </c>
      <c r="W45" s="696">
        <v>0</v>
      </c>
      <c r="X45" s="696">
        <v>0</v>
      </c>
      <c r="Y45" s="696">
        <v>0</v>
      </c>
      <c r="Z45" s="696">
        <v>0</v>
      </c>
      <c r="AA45" s="696">
        <v>0</v>
      </c>
      <c r="AB45" s="696">
        <v>0</v>
      </c>
      <c r="AC45" s="696">
        <v>0</v>
      </c>
      <c r="AD45" s="696">
        <v>0</v>
      </c>
      <c r="AE45" s="696">
        <v>0</v>
      </c>
      <c r="AF45" s="696">
        <v>0</v>
      </c>
      <c r="AG45" s="696">
        <v>0</v>
      </c>
      <c r="AH45" s="696">
        <v>0</v>
      </c>
      <c r="AI45" s="696">
        <v>0</v>
      </c>
      <c r="AJ45" s="696">
        <v>0</v>
      </c>
      <c r="AK45" s="696">
        <v>0</v>
      </c>
      <c r="AL45" s="696">
        <v>0</v>
      </c>
      <c r="AM45" s="696">
        <v>0</v>
      </c>
      <c r="AN45" s="696">
        <v>0</v>
      </c>
      <c r="AO45" s="697">
        <v>0</v>
      </c>
      <c r="AP45" s="633"/>
      <c r="AQ45" s="695">
        <v>0</v>
      </c>
      <c r="AR45" s="696">
        <v>27216.872861939424</v>
      </c>
      <c r="AS45" s="696">
        <v>27216.872861939424</v>
      </c>
      <c r="AT45" s="696">
        <v>27216.872861939424</v>
      </c>
      <c r="AU45" s="696">
        <v>27216.872861939424</v>
      </c>
      <c r="AV45" s="696">
        <v>18690.429587665003</v>
      </c>
      <c r="AW45" s="696">
        <v>0</v>
      </c>
      <c r="AX45" s="696">
        <v>0</v>
      </c>
      <c r="AY45" s="696">
        <v>0</v>
      </c>
      <c r="AZ45" s="696">
        <v>0</v>
      </c>
      <c r="BA45" s="696">
        <v>0</v>
      </c>
      <c r="BB45" s="696">
        <v>0</v>
      </c>
      <c r="BC45" s="696">
        <v>0</v>
      </c>
      <c r="BD45" s="696">
        <v>0</v>
      </c>
      <c r="BE45" s="696">
        <v>0</v>
      </c>
      <c r="BF45" s="696">
        <v>0</v>
      </c>
      <c r="BG45" s="696">
        <v>0</v>
      </c>
      <c r="BH45" s="696">
        <v>0</v>
      </c>
      <c r="BI45" s="696">
        <v>0</v>
      </c>
      <c r="BJ45" s="696">
        <v>0</v>
      </c>
      <c r="BK45" s="696">
        <v>0</v>
      </c>
      <c r="BL45" s="696">
        <v>0</v>
      </c>
      <c r="BM45" s="696">
        <v>0</v>
      </c>
      <c r="BN45" s="696">
        <v>0</v>
      </c>
      <c r="BO45" s="696">
        <v>0</v>
      </c>
      <c r="BP45" s="696">
        <v>0</v>
      </c>
      <c r="BQ45" s="696">
        <v>0</v>
      </c>
      <c r="BR45" s="696">
        <v>0</v>
      </c>
      <c r="BS45" s="696">
        <v>0</v>
      </c>
      <c r="BT45" s="697">
        <v>0</v>
      </c>
      <c r="BU45" s="16"/>
    </row>
    <row r="46" spans="2:73" s="17" customFormat="1" ht="15.9">
      <c r="B46" s="691" t="s">
        <v>1663</v>
      </c>
      <c r="C46" s="691" t="s">
        <v>1664</v>
      </c>
      <c r="D46" s="691" t="s">
        <v>5</v>
      </c>
      <c r="E46" s="691" t="s">
        <v>992</v>
      </c>
      <c r="F46" s="691" t="s">
        <v>29</v>
      </c>
      <c r="G46" s="691" t="s">
        <v>1665</v>
      </c>
      <c r="H46" s="691">
        <v>2012</v>
      </c>
      <c r="I46" s="643" t="s">
        <v>569</v>
      </c>
      <c r="J46" s="643" t="s">
        <v>586</v>
      </c>
      <c r="K46" s="633"/>
      <c r="L46" s="695">
        <v>0</v>
      </c>
      <c r="M46" s="696">
        <v>3.0288782971743498</v>
      </c>
      <c r="N46" s="696">
        <v>3.0288782971743498</v>
      </c>
      <c r="O46" s="696">
        <v>3.0288782971743498</v>
      </c>
      <c r="P46" s="696">
        <v>3.0288782971743498</v>
      </c>
      <c r="Q46" s="696">
        <v>2.7723907977647859</v>
      </c>
      <c r="R46" s="696">
        <v>2.3460959452007164</v>
      </c>
      <c r="S46" s="696">
        <v>1.7563646212597781</v>
      </c>
      <c r="T46" s="696">
        <v>1.7498798825892843</v>
      </c>
      <c r="U46" s="696">
        <v>1.7498798825892843</v>
      </c>
      <c r="V46" s="696">
        <v>1.1285168368271976</v>
      </c>
      <c r="W46" s="696">
        <v>0.44152003355039382</v>
      </c>
      <c r="X46" s="696">
        <v>0.44148126728458204</v>
      </c>
      <c r="Y46" s="696">
        <v>0.44148126728458204</v>
      </c>
      <c r="Z46" s="696">
        <v>0.43390512264277137</v>
      </c>
      <c r="AA46" s="696">
        <v>0.43390512264277137</v>
      </c>
      <c r="AB46" s="696">
        <v>0.42312447004701709</v>
      </c>
      <c r="AC46" s="696">
        <v>0.11872056476545041</v>
      </c>
      <c r="AD46" s="696">
        <v>0.11872056476545041</v>
      </c>
      <c r="AE46" s="696">
        <v>0.11872056476545041</v>
      </c>
      <c r="AF46" s="696">
        <v>0.11872056476545041</v>
      </c>
      <c r="AG46" s="696">
        <v>0</v>
      </c>
      <c r="AH46" s="696">
        <v>0</v>
      </c>
      <c r="AI46" s="696">
        <v>0</v>
      </c>
      <c r="AJ46" s="696">
        <v>0</v>
      </c>
      <c r="AK46" s="696">
        <v>0</v>
      </c>
      <c r="AL46" s="696">
        <v>0</v>
      </c>
      <c r="AM46" s="696">
        <v>0</v>
      </c>
      <c r="AN46" s="696">
        <v>0</v>
      </c>
      <c r="AO46" s="697">
        <v>0</v>
      </c>
      <c r="AP46" s="633"/>
      <c r="AQ46" s="695">
        <v>0</v>
      </c>
      <c r="AR46" s="696">
        <v>54810.367029946137</v>
      </c>
      <c r="AS46" s="696">
        <v>54810.367029946137</v>
      </c>
      <c r="AT46" s="696">
        <v>54810.367029946137</v>
      </c>
      <c r="AU46" s="696">
        <v>54810.367029946137</v>
      </c>
      <c r="AV46" s="696">
        <v>49271.033168084257</v>
      </c>
      <c r="AW46" s="696">
        <v>40064.387552288172</v>
      </c>
      <c r="AX46" s="696">
        <v>27328.02145403123</v>
      </c>
      <c r="AY46" s="696">
        <v>27271.215143277699</v>
      </c>
      <c r="AZ46" s="696">
        <v>27271.215143277699</v>
      </c>
      <c r="BA46" s="696">
        <v>13851.702037091534</v>
      </c>
      <c r="BB46" s="696">
        <v>10279.769656062657</v>
      </c>
      <c r="BC46" s="696">
        <v>9960.2912785518129</v>
      </c>
      <c r="BD46" s="696">
        <v>9960.2912785518129</v>
      </c>
      <c r="BE46" s="696">
        <v>9264.9146637355861</v>
      </c>
      <c r="BF46" s="696">
        <v>9264.9146637355861</v>
      </c>
      <c r="BG46" s="696">
        <v>9138.1751941490766</v>
      </c>
      <c r="BH46" s="696">
        <v>2563.9956957688041</v>
      </c>
      <c r="BI46" s="696">
        <v>2563.9956957688041</v>
      </c>
      <c r="BJ46" s="696">
        <v>2563.9956957688041</v>
      </c>
      <c r="BK46" s="696">
        <v>2563.9956957688041</v>
      </c>
      <c r="BL46" s="696">
        <v>0</v>
      </c>
      <c r="BM46" s="696">
        <v>0</v>
      </c>
      <c r="BN46" s="696">
        <v>0</v>
      </c>
      <c r="BO46" s="696">
        <v>0</v>
      </c>
      <c r="BP46" s="696">
        <v>0</v>
      </c>
      <c r="BQ46" s="696">
        <v>0</v>
      </c>
      <c r="BR46" s="696">
        <v>0</v>
      </c>
      <c r="BS46" s="696">
        <v>0</v>
      </c>
      <c r="BT46" s="697">
        <v>0</v>
      </c>
      <c r="BU46" s="16"/>
    </row>
    <row r="47" spans="2:73" s="17" customFormat="1" ht="15.9">
      <c r="B47" s="691" t="s">
        <v>1663</v>
      </c>
      <c r="C47" s="691" t="s">
        <v>1664</v>
      </c>
      <c r="D47" s="691" t="s">
        <v>4</v>
      </c>
      <c r="E47" s="691" t="s">
        <v>992</v>
      </c>
      <c r="F47" s="691" t="s">
        <v>29</v>
      </c>
      <c r="G47" s="691" t="s">
        <v>1665</v>
      </c>
      <c r="H47" s="691">
        <v>2012</v>
      </c>
      <c r="I47" s="643" t="s">
        <v>569</v>
      </c>
      <c r="J47" s="643" t="s">
        <v>586</v>
      </c>
      <c r="K47" s="633"/>
      <c r="L47" s="695">
        <v>0</v>
      </c>
      <c r="M47" s="696">
        <v>0.47155982851428047</v>
      </c>
      <c r="N47" s="696">
        <v>0.47155982851428047</v>
      </c>
      <c r="O47" s="696">
        <v>0.47155982851428047</v>
      </c>
      <c r="P47" s="696">
        <v>0.47155982851428047</v>
      </c>
      <c r="Q47" s="696">
        <v>0.46956927279807897</v>
      </c>
      <c r="R47" s="696">
        <v>0.46956927279807897</v>
      </c>
      <c r="S47" s="696">
        <v>0.4005182767073196</v>
      </c>
      <c r="T47" s="696">
        <v>0.3996820867208612</v>
      </c>
      <c r="U47" s="696">
        <v>0.3996820867208612</v>
      </c>
      <c r="V47" s="696">
        <v>0.3996820867208612</v>
      </c>
      <c r="W47" s="696">
        <v>7.3520274471604516E-3</v>
      </c>
      <c r="X47" s="696">
        <v>7.3469642136104289E-3</v>
      </c>
      <c r="Y47" s="696">
        <v>7.3469642136104289E-3</v>
      </c>
      <c r="Z47" s="696">
        <v>7.0824066045834912E-3</v>
      </c>
      <c r="AA47" s="696">
        <v>7.0824066045834912E-3</v>
      </c>
      <c r="AB47" s="696">
        <v>6.6155279488618489E-3</v>
      </c>
      <c r="AC47" s="696">
        <v>0</v>
      </c>
      <c r="AD47" s="696">
        <v>0</v>
      </c>
      <c r="AE47" s="696">
        <v>0</v>
      </c>
      <c r="AF47" s="696">
        <v>0</v>
      </c>
      <c r="AG47" s="696">
        <v>0</v>
      </c>
      <c r="AH47" s="696">
        <v>0</v>
      </c>
      <c r="AI47" s="696">
        <v>0</v>
      </c>
      <c r="AJ47" s="696">
        <v>0</v>
      </c>
      <c r="AK47" s="696">
        <v>0</v>
      </c>
      <c r="AL47" s="696">
        <v>0</v>
      </c>
      <c r="AM47" s="696">
        <v>0</v>
      </c>
      <c r="AN47" s="696">
        <v>0</v>
      </c>
      <c r="AO47" s="697">
        <v>0</v>
      </c>
      <c r="AP47" s="633"/>
      <c r="AQ47" s="695">
        <v>0</v>
      </c>
      <c r="AR47" s="696">
        <v>2861.507313307442</v>
      </c>
      <c r="AS47" s="696">
        <v>2861.507313307442</v>
      </c>
      <c r="AT47" s="696">
        <v>2861.507313307442</v>
      </c>
      <c r="AU47" s="696">
        <v>2861.507313307442</v>
      </c>
      <c r="AV47" s="696">
        <v>2818.5174884307498</v>
      </c>
      <c r="AW47" s="696">
        <v>2818.5174884307498</v>
      </c>
      <c r="AX47" s="696">
        <v>1327.230303981818</v>
      </c>
      <c r="AY47" s="696">
        <v>1319.905279700442</v>
      </c>
      <c r="AZ47" s="696">
        <v>1319.905279700442</v>
      </c>
      <c r="BA47" s="696">
        <v>1319.905279700442</v>
      </c>
      <c r="BB47" s="696">
        <v>214.37284958906346</v>
      </c>
      <c r="BC47" s="696">
        <v>172.64601297874506</v>
      </c>
      <c r="BD47" s="696">
        <v>172.64601297874506</v>
      </c>
      <c r="BE47" s="696">
        <v>148.36358658818219</v>
      </c>
      <c r="BF47" s="696">
        <v>148.36358658818219</v>
      </c>
      <c r="BG47" s="696">
        <v>142.8748694013648</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9">
      <c r="B48" s="691" t="s">
        <v>1663</v>
      </c>
      <c r="C48" s="691" t="s">
        <v>994</v>
      </c>
      <c r="D48" s="691" t="s">
        <v>21</v>
      </c>
      <c r="E48" s="691" t="s">
        <v>992</v>
      </c>
      <c r="F48" s="691" t="s">
        <v>1669</v>
      </c>
      <c r="G48" s="691" t="s">
        <v>1665</v>
      </c>
      <c r="H48" s="691">
        <v>2012</v>
      </c>
      <c r="I48" s="643" t="s">
        <v>569</v>
      </c>
      <c r="J48" s="643" t="s">
        <v>586</v>
      </c>
      <c r="K48" s="633"/>
      <c r="L48" s="695">
        <v>0</v>
      </c>
      <c r="M48" s="696">
        <v>234.44929270389795</v>
      </c>
      <c r="N48" s="696">
        <v>234.44929270389795</v>
      </c>
      <c r="O48" s="696">
        <v>234.44929270389795</v>
      </c>
      <c r="P48" s="696">
        <v>170.08215811348313</v>
      </c>
      <c r="Q48" s="696">
        <v>170.08215811348313</v>
      </c>
      <c r="R48" s="696">
        <v>29.888783217059512</v>
      </c>
      <c r="S48" s="696">
        <v>29.888783217059512</v>
      </c>
      <c r="T48" s="696">
        <v>29.746338813172311</v>
      </c>
      <c r="U48" s="696">
        <v>29.746338813172311</v>
      </c>
      <c r="V48" s="696">
        <v>29.746338813172311</v>
      </c>
      <c r="W48" s="696">
        <v>28.278116495153252</v>
      </c>
      <c r="X48" s="696">
        <v>28.278116495153252</v>
      </c>
      <c r="Y48" s="696">
        <v>0.56600425385642383</v>
      </c>
      <c r="Z48" s="696">
        <v>0.56600425385642383</v>
      </c>
      <c r="AA48" s="696">
        <v>0.56600425385642383</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3"/>
      <c r="AQ48" s="695">
        <v>0</v>
      </c>
      <c r="AR48" s="696">
        <v>884949.77999261068</v>
      </c>
      <c r="AS48" s="696">
        <v>884949.77999261045</v>
      </c>
      <c r="AT48" s="696">
        <v>884949.77999261045</v>
      </c>
      <c r="AU48" s="696">
        <v>616889.80859801953</v>
      </c>
      <c r="AV48" s="696">
        <v>616889.80859801953</v>
      </c>
      <c r="AW48" s="696">
        <v>114731.30872190371</v>
      </c>
      <c r="AX48" s="696">
        <v>114731.30872190371</v>
      </c>
      <c r="AY48" s="696">
        <v>114589.06085794847</v>
      </c>
      <c r="AZ48" s="696">
        <v>114589.06085794847</v>
      </c>
      <c r="BA48" s="696">
        <v>114589.06085794847</v>
      </c>
      <c r="BB48" s="696">
        <v>100222.82521586024</v>
      </c>
      <c r="BC48" s="696">
        <v>100222.82521586024</v>
      </c>
      <c r="BD48" s="696">
        <v>565.22330048443575</v>
      </c>
      <c r="BE48" s="696">
        <v>565.22330048443575</v>
      </c>
      <c r="BF48" s="696">
        <v>565.22330048443575</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9">
      <c r="B49" s="691" t="s">
        <v>1663</v>
      </c>
      <c r="C49" s="691" t="s">
        <v>1670</v>
      </c>
      <c r="D49" s="691" t="s">
        <v>17</v>
      </c>
      <c r="E49" s="691" t="s">
        <v>992</v>
      </c>
      <c r="F49" s="691" t="s">
        <v>1669</v>
      </c>
      <c r="G49" s="691" t="s">
        <v>1665</v>
      </c>
      <c r="H49" s="691">
        <v>2012</v>
      </c>
      <c r="I49" s="643" t="s">
        <v>569</v>
      </c>
      <c r="J49" s="643" t="s">
        <v>586</v>
      </c>
      <c r="K49" s="633"/>
      <c r="L49" s="695">
        <v>0</v>
      </c>
      <c r="M49" s="696">
        <v>0.23126154874252797</v>
      </c>
      <c r="N49" s="696">
        <v>0.23126154874252797</v>
      </c>
      <c r="O49" s="696">
        <v>0.23126154874252797</v>
      </c>
      <c r="P49" s="696">
        <v>0.23126154874252797</v>
      </c>
      <c r="Q49" s="696">
        <v>0.23126154874252797</v>
      </c>
      <c r="R49" s="696">
        <v>0.23126154874252797</v>
      </c>
      <c r="S49" s="696">
        <v>0.23126154874252797</v>
      </c>
      <c r="T49" s="696">
        <v>0.23126154874252797</v>
      </c>
      <c r="U49" s="696">
        <v>0.23126154874252797</v>
      </c>
      <c r="V49" s="696">
        <v>0.23126154874252797</v>
      </c>
      <c r="W49" s="696">
        <v>0.23126154874252797</v>
      </c>
      <c r="X49" s="696">
        <v>0.23126154874252797</v>
      </c>
      <c r="Y49" s="696">
        <v>0</v>
      </c>
      <c r="Z49" s="696">
        <v>0</v>
      </c>
      <c r="AA49" s="696">
        <v>0</v>
      </c>
      <c r="AB49" s="696">
        <v>0</v>
      </c>
      <c r="AC49" s="696">
        <v>0</v>
      </c>
      <c r="AD49" s="696">
        <v>0</v>
      </c>
      <c r="AE49" s="696">
        <v>0</v>
      </c>
      <c r="AF49" s="696">
        <v>0</v>
      </c>
      <c r="AG49" s="696">
        <v>0</v>
      </c>
      <c r="AH49" s="696">
        <v>0</v>
      </c>
      <c r="AI49" s="696">
        <v>0</v>
      </c>
      <c r="AJ49" s="696">
        <v>0</v>
      </c>
      <c r="AK49" s="696">
        <v>0</v>
      </c>
      <c r="AL49" s="696">
        <v>0</v>
      </c>
      <c r="AM49" s="696">
        <v>0</v>
      </c>
      <c r="AN49" s="696">
        <v>0</v>
      </c>
      <c r="AO49" s="697">
        <v>0</v>
      </c>
      <c r="AP49" s="633"/>
      <c r="AQ49" s="695">
        <v>0</v>
      </c>
      <c r="AR49" s="696">
        <v>224.0545793275119</v>
      </c>
      <c r="AS49" s="696">
        <v>224.0545793275119</v>
      </c>
      <c r="AT49" s="696">
        <v>224.0545793275119</v>
      </c>
      <c r="AU49" s="696">
        <v>224.0545793275119</v>
      </c>
      <c r="AV49" s="696">
        <v>224.0545793275119</v>
      </c>
      <c r="AW49" s="696">
        <v>224.0545793275119</v>
      </c>
      <c r="AX49" s="696">
        <v>224.0545793275119</v>
      </c>
      <c r="AY49" s="696">
        <v>224.0545793275119</v>
      </c>
      <c r="AZ49" s="696">
        <v>224.0545793275119</v>
      </c>
      <c r="BA49" s="696">
        <v>224.0545793275119</v>
      </c>
      <c r="BB49" s="696">
        <v>224.0545793275119</v>
      </c>
      <c r="BC49" s="696">
        <v>224.0545793275119</v>
      </c>
      <c r="BD49" s="696">
        <v>0</v>
      </c>
      <c r="BE49" s="696">
        <v>0</v>
      </c>
      <c r="BF49" s="696">
        <v>0</v>
      </c>
      <c r="BG49" s="696">
        <v>0</v>
      </c>
      <c r="BH49" s="696">
        <v>0</v>
      </c>
      <c r="BI49" s="696">
        <v>0</v>
      </c>
      <c r="BJ49" s="696">
        <v>0</v>
      </c>
      <c r="BK49" s="696">
        <v>0</v>
      </c>
      <c r="BL49" s="696">
        <v>0</v>
      </c>
      <c r="BM49" s="696">
        <v>0</v>
      </c>
      <c r="BN49" s="696">
        <v>0</v>
      </c>
      <c r="BO49" s="696">
        <v>0</v>
      </c>
      <c r="BP49" s="696">
        <v>0</v>
      </c>
      <c r="BQ49" s="696">
        <v>0</v>
      </c>
      <c r="BR49" s="696">
        <v>0</v>
      </c>
      <c r="BS49" s="696">
        <v>0</v>
      </c>
      <c r="BT49" s="697">
        <v>0</v>
      </c>
      <c r="BU49" s="16"/>
    </row>
    <row r="50" spans="2:73" s="17" customFormat="1" ht="15.9">
      <c r="B50" s="691" t="s">
        <v>1663</v>
      </c>
      <c r="C50" s="691" t="s">
        <v>1671</v>
      </c>
      <c r="D50" s="691" t="s">
        <v>14</v>
      </c>
      <c r="E50" s="691" t="s">
        <v>992</v>
      </c>
      <c r="F50" s="691" t="s">
        <v>29</v>
      </c>
      <c r="G50" s="691" t="s">
        <v>1665</v>
      </c>
      <c r="H50" s="691">
        <v>2012</v>
      </c>
      <c r="I50" s="643" t="s">
        <v>569</v>
      </c>
      <c r="J50" s="643" t="s">
        <v>586</v>
      </c>
      <c r="K50" s="633"/>
      <c r="L50" s="695">
        <v>0</v>
      </c>
      <c r="M50" s="696">
        <v>0.30933996150270104</v>
      </c>
      <c r="N50" s="696">
        <v>0.25448468374088401</v>
      </c>
      <c r="O50" s="696">
        <v>0.25448468374088401</v>
      </c>
      <c r="P50" s="696">
        <v>0.25448468374088401</v>
      </c>
      <c r="Q50" s="696">
        <v>0.25448468374088401</v>
      </c>
      <c r="R50" s="696">
        <v>0.25448468374088401</v>
      </c>
      <c r="S50" s="696">
        <v>0.25448468374088401</v>
      </c>
      <c r="T50" s="696">
        <v>0.25448468374088401</v>
      </c>
      <c r="U50" s="696">
        <v>0.17978592216968536</v>
      </c>
      <c r="V50" s="696">
        <v>0.17978592216968536</v>
      </c>
      <c r="W50" s="696">
        <v>0.14587979018688202</v>
      </c>
      <c r="X50" s="696">
        <v>0.14587979018688202</v>
      </c>
      <c r="Y50" s="696">
        <v>0</v>
      </c>
      <c r="Z50" s="696">
        <v>0</v>
      </c>
      <c r="AA50" s="696">
        <v>0</v>
      </c>
      <c r="AB50" s="696">
        <v>0</v>
      </c>
      <c r="AC50" s="696">
        <v>0</v>
      </c>
      <c r="AD50" s="696">
        <v>0</v>
      </c>
      <c r="AE50" s="696">
        <v>0</v>
      </c>
      <c r="AF50" s="696">
        <v>0</v>
      </c>
      <c r="AG50" s="696">
        <v>0</v>
      </c>
      <c r="AH50" s="696">
        <v>0</v>
      </c>
      <c r="AI50" s="696">
        <v>0</v>
      </c>
      <c r="AJ50" s="696">
        <v>0</v>
      </c>
      <c r="AK50" s="696">
        <v>0</v>
      </c>
      <c r="AL50" s="696">
        <v>0</v>
      </c>
      <c r="AM50" s="696">
        <v>0</v>
      </c>
      <c r="AN50" s="696">
        <v>0</v>
      </c>
      <c r="AO50" s="697">
        <v>0</v>
      </c>
      <c r="AP50" s="633"/>
      <c r="AQ50" s="695">
        <v>0</v>
      </c>
      <c r="AR50" s="696">
        <v>3258.6000061035156</v>
      </c>
      <c r="AS50" s="696">
        <v>3258.5999908447266</v>
      </c>
      <c r="AT50" s="696">
        <v>3258.5999908447266</v>
      </c>
      <c r="AU50" s="696">
        <v>2202.6000061035161</v>
      </c>
      <c r="AV50" s="696">
        <v>2202.6000061035161</v>
      </c>
      <c r="AW50" s="696">
        <v>2202.6000061035161</v>
      </c>
      <c r="AX50" s="696">
        <v>2202.6000061035161</v>
      </c>
      <c r="AY50" s="696">
        <v>2202.6000061035161</v>
      </c>
      <c r="AZ50" s="696">
        <v>764.60000610351563</v>
      </c>
      <c r="BA50" s="696">
        <v>764.60000610351563</v>
      </c>
      <c r="BB50" s="696">
        <v>484.99999999999994</v>
      </c>
      <c r="BC50" s="696">
        <v>484.99999999999994</v>
      </c>
      <c r="BD50" s="696">
        <v>0</v>
      </c>
      <c r="BE50" s="696">
        <v>0</v>
      </c>
      <c r="BF50" s="696">
        <v>0</v>
      </c>
      <c r="BG50" s="696">
        <v>0</v>
      </c>
      <c r="BH50" s="696">
        <v>0</v>
      </c>
      <c r="BI50" s="696">
        <v>0</v>
      </c>
      <c r="BJ50" s="696">
        <v>0</v>
      </c>
      <c r="BK50" s="696">
        <v>0</v>
      </c>
      <c r="BL50" s="696">
        <v>0</v>
      </c>
      <c r="BM50" s="696">
        <v>0</v>
      </c>
      <c r="BN50" s="696">
        <v>0</v>
      </c>
      <c r="BO50" s="696">
        <v>0</v>
      </c>
      <c r="BP50" s="696">
        <v>0</v>
      </c>
      <c r="BQ50" s="696">
        <v>0</v>
      </c>
      <c r="BR50" s="696">
        <v>0</v>
      </c>
      <c r="BS50" s="696">
        <v>0</v>
      </c>
      <c r="BT50" s="697">
        <v>0</v>
      </c>
      <c r="BU50" s="16"/>
    </row>
    <row r="51" spans="2:73" s="17" customFormat="1" ht="15.9">
      <c r="B51" s="691" t="s">
        <v>1663</v>
      </c>
      <c r="C51" s="691" t="s">
        <v>1664</v>
      </c>
      <c r="D51" s="691" t="s">
        <v>3</v>
      </c>
      <c r="E51" s="691" t="s">
        <v>992</v>
      </c>
      <c r="F51" s="691" t="s">
        <v>29</v>
      </c>
      <c r="G51" s="691" t="s">
        <v>1665</v>
      </c>
      <c r="H51" s="691">
        <v>2012</v>
      </c>
      <c r="I51" s="643" t="s">
        <v>569</v>
      </c>
      <c r="J51" s="643" t="s">
        <v>586</v>
      </c>
      <c r="K51" s="633"/>
      <c r="L51" s="695">
        <v>0</v>
      </c>
      <c r="M51" s="696">
        <v>13.62510002583527</v>
      </c>
      <c r="N51" s="696">
        <v>13.62510002583527</v>
      </c>
      <c r="O51" s="696">
        <v>13.62510002583527</v>
      </c>
      <c r="P51" s="696">
        <v>13.62510002583527</v>
      </c>
      <c r="Q51" s="696">
        <v>13.62510002583527</v>
      </c>
      <c r="R51" s="696">
        <v>13.62510002583527</v>
      </c>
      <c r="S51" s="696">
        <v>13.62510002583527</v>
      </c>
      <c r="T51" s="696">
        <v>13.62510002583527</v>
      </c>
      <c r="U51" s="696">
        <v>13.62510002583527</v>
      </c>
      <c r="V51" s="696">
        <v>13.62510002583527</v>
      </c>
      <c r="W51" s="696">
        <v>13.62510002583527</v>
      </c>
      <c r="X51" s="696">
        <v>13.62510002583527</v>
      </c>
      <c r="Y51" s="696">
        <v>13.62510002583527</v>
      </c>
      <c r="Z51" s="696">
        <v>13.62510002583527</v>
      </c>
      <c r="AA51" s="696">
        <v>13.62510002583527</v>
      </c>
      <c r="AB51" s="696">
        <v>13.62510002583527</v>
      </c>
      <c r="AC51" s="696">
        <v>13.62510002583527</v>
      </c>
      <c r="AD51" s="696">
        <v>13.62510002583527</v>
      </c>
      <c r="AE51" s="696">
        <v>12.899510570116458</v>
      </c>
      <c r="AF51" s="696">
        <v>0</v>
      </c>
      <c r="AG51" s="696">
        <v>0</v>
      </c>
      <c r="AH51" s="696">
        <v>0</v>
      </c>
      <c r="AI51" s="696">
        <v>0</v>
      </c>
      <c r="AJ51" s="696">
        <v>0</v>
      </c>
      <c r="AK51" s="696">
        <v>0</v>
      </c>
      <c r="AL51" s="696">
        <v>0</v>
      </c>
      <c r="AM51" s="696">
        <v>0</v>
      </c>
      <c r="AN51" s="696">
        <v>0</v>
      </c>
      <c r="AO51" s="697">
        <v>0</v>
      </c>
      <c r="AP51" s="633"/>
      <c r="AQ51" s="695">
        <v>0</v>
      </c>
      <c r="AR51" s="696">
        <v>25550.601508520725</v>
      </c>
      <c r="AS51" s="696">
        <v>25550.601508520725</v>
      </c>
      <c r="AT51" s="696">
        <v>25550.601508520725</v>
      </c>
      <c r="AU51" s="696">
        <v>25550.601508520725</v>
      </c>
      <c r="AV51" s="696">
        <v>25550.601508520725</v>
      </c>
      <c r="AW51" s="696">
        <v>25550.601508520725</v>
      </c>
      <c r="AX51" s="696">
        <v>25550.601508520725</v>
      </c>
      <c r="AY51" s="696">
        <v>25550.601508520725</v>
      </c>
      <c r="AZ51" s="696">
        <v>25550.601508520725</v>
      </c>
      <c r="BA51" s="696">
        <v>25550.601508520725</v>
      </c>
      <c r="BB51" s="696">
        <v>25550.601508520725</v>
      </c>
      <c r="BC51" s="696">
        <v>25550.601508520725</v>
      </c>
      <c r="BD51" s="696">
        <v>25550.601508520725</v>
      </c>
      <c r="BE51" s="696">
        <v>25550.601508520725</v>
      </c>
      <c r="BF51" s="696">
        <v>25550.601508520725</v>
      </c>
      <c r="BG51" s="696">
        <v>25550.601508520725</v>
      </c>
      <c r="BH51" s="696">
        <v>25550.601508520725</v>
      </c>
      <c r="BI51" s="696">
        <v>25550.601508520725</v>
      </c>
      <c r="BJ51" s="696">
        <v>24901.739930406471</v>
      </c>
      <c r="BK51" s="696">
        <v>0</v>
      </c>
      <c r="BL51" s="696">
        <v>0</v>
      </c>
      <c r="BM51" s="696">
        <v>0</v>
      </c>
      <c r="BN51" s="696">
        <v>0</v>
      </c>
      <c r="BO51" s="696">
        <v>0</v>
      </c>
      <c r="BP51" s="696">
        <v>0</v>
      </c>
      <c r="BQ51" s="696">
        <v>0</v>
      </c>
      <c r="BR51" s="696">
        <v>0</v>
      </c>
      <c r="BS51" s="696">
        <v>0</v>
      </c>
      <c r="BT51" s="697">
        <v>0</v>
      </c>
      <c r="BU51" s="16"/>
    </row>
    <row r="52" spans="2:73" s="17" customFormat="1" ht="15.9">
      <c r="B52" s="691" t="s">
        <v>1663</v>
      </c>
      <c r="C52" s="691" t="s">
        <v>1664</v>
      </c>
      <c r="D52" s="691" t="s">
        <v>7</v>
      </c>
      <c r="E52" s="691" t="s">
        <v>992</v>
      </c>
      <c r="F52" s="691" t="s">
        <v>29</v>
      </c>
      <c r="G52" s="691" t="s">
        <v>1665</v>
      </c>
      <c r="H52" s="691">
        <v>2012</v>
      </c>
      <c r="I52" s="643" t="s">
        <v>569</v>
      </c>
      <c r="J52" s="643" t="s">
        <v>586</v>
      </c>
      <c r="K52" s="633"/>
      <c r="L52" s="695">
        <v>0</v>
      </c>
      <c r="M52" s="696">
        <v>3.716737895907047E-2</v>
      </c>
      <c r="N52" s="696">
        <v>3.716737895907047E-2</v>
      </c>
      <c r="O52" s="696">
        <v>3.716737895907047E-2</v>
      </c>
      <c r="P52" s="696">
        <v>3.716737895907047E-2</v>
      </c>
      <c r="Q52" s="696">
        <v>3.716737895907047E-2</v>
      </c>
      <c r="R52" s="696">
        <v>3.716737895907047E-2</v>
      </c>
      <c r="S52" s="696">
        <v>3.716737895907047E-2</v>
      </c>
      <c r="T52" s="696">
        <v>3.716737895907047E-2</v>
      </c>
      <c r="U52" s="696">
        <v>3.716737895907047E-2</v>
      </c>
      <c r="V52" s="696">
        <v>3.716737895907047E-2</v>
      </c>
      <c r="W52" s="696">
        <v>3.716737895907047E-2</v>
      </c>
      <c r="X52" s="696">
        <v>3.716737895907047E-2</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3"/>
      <c r="AQ52" s="695">
        <v>0</v>
      </c>
      <c r="AR52" s="696">
        <v>410.60334122252186</v>
      </c>
      <c r="AS52" s="696">
        <v>410.60334122252186</v>
      </c>
      <c r="AT52" s="696">
        <v>410.60334122252186</v>
      </c>
      <c r="AU52" s="696">
        <v>410.60334122252186</v>
      </c>
      <c r="AV52" s="696">
        <v>410.60334122252186</v>
      </c>
      <c r="AW52" s="696">
        <v>410.60334122252186</v>
      </c>
      <c r="AX52" s="696">
        <v>410.60334122252186</v>
      </c>
      <c r="AY52" s="696">
        <v>410.60334122252186</v>
      </c>
      <c r="AZ52" s="696">
        <v>410.60334122252186</v>
      </c>
      <c r="BA52" s="696">
        <v>410.60334122252186</v>
      </c>
      <c r="BB52" s="696">
        <v>410.60334122252186</v>
      </c>
      <c r="BC52" s="696">
        <v>410.60334122252186</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s="12" customFormat="1">
      <c r="B53" s="691" t="s">
        <v>1663</v>
      </c>
      <c r="C53" s="691" t="s">
        <v>994</v>
      </c>
      <c r="D53" s="691" t="s">
        <v>22</v>
      </c>
      <c r="E53" s="691" t="s">
        <v>992</v>
      </c>
      <c r="F53" s="691" t="s">
        <v>1669</v>
      </c>
      <c r="G53" s="691" t="s">
        <v>1665</v>
      </c>
      <c r="H53" s="691">
        <v>2012</v>
      </c>
      <c r="I53" s="643" t="s">
        <v>569</v>
      </c>
      <c r="J53" s="643" t="s">
        <v>586</v>
      </c>
      <c r="K53" s="633"/>
      <c r="L53" s="695">
        <v>0</v>
      </c>
      <c r="M53" s="696">
        <v>54.663814797807213</v>
      </c>
      <c r="N53" s="696">
        <v>54.663814797807213</v>
      </c>
      <c r="O53" s="696">
        <v>54.663814797807213</v>
      </c>
      <c r="P53" s="696">
        <v>54.019630948431868</v>
      </c>
      <c r="Q53" s="696">
        <v>54.019630948431868</v>
      </c>
      <c r="R53" s="696">
        <v>50.141595679544906</v>
      </c>
      <c r="S53" s="696">
        <v>49.911042676745922</v>
      </c>
      <c r="T53" s="696">
        <v>49.911042676745922</v>
      </c>
      <c r="U53" s="696">
        <v>49.911042676745922</v>
      </c>
      <c r="V53" s="696">
        <v>46.802063621095705</v>
      </c>
      <c r="W53" s="696">
        <v>46.171620205144933</v>
      </c>
      <c r="X53" s="696">
        <v>46.171620205144933</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3"/>
      <c r="AQ53" s="695">
        <v>0</v>
      </c>
      <c r="AR53" s="696">
        <v>334108.73460275587</v>
      </c>
      <c r="AS53" s="696">
        <v>334108.73460275587</v>
      </c>
      <c r="AT53" s="696">
        <v>334108.73460275587</v>
      </c>
      <c r="AU53" s="696">
        <v>331977.88490680652</v>
      </c>
      <c r="AV53" s="696">
        <v>331977.88490680652</v>
      </c>
      <c r="AW53" s="696">
        <v>319150.00932190713</v>
      </c>
      <c r="AX53" s="696">
        <v>318446.29806984053</v>
      </c>
      <c r="AY53" s="696">
        <v>318446.29806984053</v>
      </c>
      <c r="AZ53" s="696">
        <v>313221.74236406531</v>
      </c>
      <c r="BA53" s="696">
        <v>303732.28216472064</v>
      </c>
      <c r="BB53" s="696">
        <v>275481.06907181256</v>
      </c>
      <c r="BC53" s="696">
        <v>275481.06907181256</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c r="BU53" s="16"/>
    </row>
    <row r="54" spans="2:73" s="12" customFormat="1">
      <c r="B54" s="691"/>
      <c r="C54" s="691"/>
      <c r="D54" s="691"/>
      <c r="E54" s="691"/>
      <c r="F54" s="691"/>
      <c r="G54" s="691"/>
      <c r="H54" s="691"/>
      <c r="I54" s="643"/>
      <c r="J54" s="643"/>
      <c r="K54" s="633"/>
      <c r="L54" s="695"/>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7"/>
      <c r="AP54" s="633"/>
      <c r="AQ54" s="695"/>
      <c r="AR54" s="696"/>
      <c r="AS54" s="696"/>
      <c r="AT54" s="696"/>
      <c r="AU54" s="696"/>
      <c r="AV54" s="696"/>
      <c r="AW54" s="696"/>
      <c r="AX54" s="696"/>
      <c r="AY54" s="696"/>
      <c r="AZ54" s="696"/>
      <c r="BA54" s="696"/>
      <c r="BB54" s="696"/>
      <c r="BC54" s="696"/>
      <c r="BD54" s="696"/>
      <c r="BE54" s="696"/>
      <c r="BF54" s="696"/>
      <c r="BG54" s="696"/>
      <c r="BH54" s="696"/>
      <c r="BI54" s="696"/>
      <c r="BJ54" s="696"/>
      <c r="BK54" s="696"/>
      <c r="BL54" s="696"/>
      <c r="BM54" s="696"/>
      <c r="BN54" s="696"/>
      <c r="BO54" s="696"/>
      <c r="BP54" s="696"/>
      <c r="BQ54" s="696"/>
      <c r="BR54" s="696"/>
      <c r="BS54" s="696"/>
      <c r="BT54" s="697"/>
      <c r="BU54" s="16"/>
    </row>
    <row r="55" spans="2:73" s="12" customFormat="1">
      <c r="B55" s="691" t="s">
        <v>208</v>
      </c>
      <c r="C55" s="691" t="s">
        <v>1664</v>
      </c>
      <c r="D55" s="691" t="s">
        <v>1672</v>
      </c>
      <c r="E55" s="691" t="s">
        <v>992</v>
      </c>
      <c r="F55" s="691" t="s">
        <v>1088</v>
      </c>
      <c r="G55" s="691" t="s">
        <v>1665</v>
      </c>
      <c r="H55" s="691">
        <v>2012</v>
      </c>
      <c r="I55" s="643" t="s">
        <v>570</v>
      </c>
      <c r="J55" s="643" t="s">
        <v>579</v>
      </c>
      <c r="K55" s="633"/>
      <c r="L55" s="695">
        <v>0</v>
      </c>
      <c r="M55" s="696">
        <v>0.50961756474730424</v>
      </c>
      <c r="N55" s="696">
        <v>0.50961756474730424</v>
      </c>
      <c r="O55" s="696">
        <v>0.50961756474730424</v>
      </c>
      <c r="P55" s="696">
        <v>0.50961756474730424</v>
      </c>
      <c r="Q55" s="696">
        <v>0.50961756474730424</v>
      </c>
      <c r="R55" s="696">
        <v>0.50961756474730424</v>
      </c>
      <c r="S55" s="696">
        <v>0.50961756474730424</v>
      </c>
      <c r="T55" s="696">
        <v>0.50961756474730424</v>
      </c>
      <c r="U55" s="696">
        <v>0.50961756474730424</v>
      </c>
      <c r="V55" s="696">
        <v>0.50961756474730424</v>
      </c>
      <c r="W55" s="696">
        <v>0.50961756474730424</v>
      </c>
      <c r="X55" s="696">
        <v>0.50961756474730424</v>
      </c>
      <c r="Y55" s="696">
        <v>0.50961756474730424</v>
      </c>
      <c r="Z55" s="696">
        <v>0.50961756474730424</v>
      </c>
      <c r="AA55" s="696">
        <v>0.50961756474730424</v>
      </c>
      <c r="AB55" s="696">
        <v>0.50961756474730424</v>
      </c>
      <c r="AC55" s="696">
        <v>0.50961756474730424</v>
      </c>
      <c r="AD55" s="696">
        <v>0.50961756474730424</v>
      </c>
      <c r="AE55" s="696">
        <v>0.50961756474730424</v>
      </c>
      <c r="AF55" s="696">
        <v>0.50844384998365588</v>
      </c>
      <c r="AG55" s="696">
        <v>0</v>
      </c>
      <c r="AH55" s="696">
        <v>0</v>
      </c>
      <c r="AI55" s="696">
        <v>0</v>
      </c>
      <c r="AJ55" s="696">
        <v>0</v>
      </c>
      <c r="AK55" s="696">
        <v>0</v>
      </c>
      <c r="AL55" s="696">
        <v>0</v>
      </c>
      <c r="AM55" s="696">
        <v>0</v>
      </c>
      <c r="AN55" s="696">
        <v>0</v>
      </c>
      <c r="AO55" s="697">
        <v>0</v>
      </c>
      <c r="AP55" s="633"/>
      <c r="AQ55" s="695">
        <v>0</v>
      </c>
      <c r="AR55" s="696">
        <v>1120.5731042577395</v>
      </c>
      <c r="AS55" s="696">
        <v>1120.5731042577395</v>
      </c>
      <c r="AT55" s="696">
        <v>1120.5731042577395</v>
      </c>
      <c r="AU55" s="696">
        <v>1120.5731042577395</v>
      </c>
      <c r="AV55" s="696">
        <v>1120.5731042577395</v>
      </c>
      <c r="AW55" s="696">
        <v>1120.5731042577395</v>
      </c>
      <c r="AX55" s="696">
        <v>1120.5731042577395</v>
      </c>
      <c r="AY55" s="696">
        <v>1120.5731042577395</v>
      </c>
      <c r="AZ55" s="696">
        <v>1120.5731042577395</v>
      </c>
      <c r="BA55" s="696">
        <v>1120.5731042577395</v>
      </c>
      <c r="BB55" s="696">
        <v>1120.5731042577395</v>
      </c>
      <c r="BC55" s="696">
        <v>1120.5731042577395</v>
      </c>
      <c r="BD55" s="696">
        <v>1120.5731042577395</v>
      </c>
      <c r="BE55" s="696">
        <v>1120.5731042577395</v>
      </c>
      <c r="BF55" s="696">
        <v>1120.5731042577395</v>
      </c>
      <c r="BG55" s="696">
        <v>1120.5731042577395</v>
      </c>
      <c r="BH55" s="696">
        <v>1120.5731042577395</v>
      </c>
      <c r="BI55" s="696">
        <v>1120.5731042577395</v>
      </c>
      <c r="BJ55" s="696">
        <v>1119.3966629437869</v>
      </c>
      <c r="BK55" s="696">
        <v>0</v>
      </c>
      <c r="BL55" s="696">
        <v>0</v>
      </c>
      <c r="BM55" s="696">
        <v>0</v>
      </c>
      <c r="BN55" s="696">
        <v>0</v>
      </c>
      <c r="BO55" s="696">
        <v>0</v>
      </c>
      <c r="BP55" s="696">
        <v>0</v>
      </c>
      <c r="BQ55" s="696">
        <v>0</v>
      </c>
      <c r="BR55" s="696">
        <v>0</v>
      </c>
      <c r="BS55" s="696">
        <v>0</v>
      </c>
      <c r="BT55" s="697">
        <v>0</v>
      </c>
      <c r="BU55" s="16"/>
    </row>
    <row r="56" spans="2:73" s="12" customFormat="1">
      <c r="B56" s="691" t="s">
        <v>208</v>
      </c>
      <c r="C56" s="691" t="s">
        <v>994</v>
      </c>
      <c r="D56" s="691" t="s">
        <v>22</v>
      </c>
      <c r="E56" s="691" t="s">
        <v>992</v>
      </c>
      <c r="F56" s="691" t="s">
        <v>1669</v>
      </c>
      <c r="G56" s="691" t="s">
        <v>1665</v>
      </c>
      <c r="H56" s="691">
        <v>2012</v>
      </c>
      <c r="I56" s="643" t="s">
        <v>570</v>
      </c>
      <c r="J56" s="643" t="s">
        <v>579</v>
      </c>
      <c r="K56" s="633"/>
      <c r="L56" s="695">
        <v>0</v>
      </c>
      <c r="M56" s="696">
        <v>12.677534960999999</v>
      </c>
      <c r="N56" s="696">
        <v>12.677534960999999</v>
      </c>
      <c r="O56" s="696">
        <v>12.677534960999999</v>
      </c>
      <c r="P56" s="696">
        <v>12.677534960999999</v>
      </c>
      <c r="Q56" s="696">
        <v>12.677534960999999</v>
      </c>
      <c r="R56" s="696">
        <v>12.677534960999999</v>
      </c>
      <c r="S56" s="696">
        <v>12.677534960999999</v>
      </c>
      <c r="T56" s="696">
        <v>12.677534960999999</v>
      </c>
      <c r="U56" s="696">
        <v>12.677534960999999</v>
      </c>
      <c r="V56" s="696">
        <v>12.677534960999999</v>
      </c>
      <c r="W56" s="696">
        <v>12.677534960999999</v>
      </c>
      <c r="X56" s="696">
        <v>12.677534960999999</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3"/>
      <c r="AQ56" s="695">
        <v>0</v>
      </c>
      <c r="AR56" s="696">
        <v>72053.117194587001</v>
      </c>
      <c r="AS56" s="696">
        <v>72053.117194587001</v>
      </c>
      <c r="AT56" s="696">
        <v>72053.117194587001</v>
      </c>
      <c r="AU56" s="696">
        <v>72053.117194587001</v>
      </c>
      <c r="AV56" s="696">
        <v>72053.117194587001</v>
      </c>
      <c r="AW56" s="696">
        <v>72053.117194587001</v>
      </c>
      <c r="AX56" s="696">
        <v>72053.117194587001</v>
      </c>
      <c r="AY56" s="696">
        <v>72053.117194587001</v>
      </c>
      <c r="AZ56" s="696">
        <v>72053.117194587001</v>
      </c>
      <c r="BA56" s="696">
        <v>72053.117194587001</v>
      </c>
      <c r="BB56" s="696">
        <v>72053.117194587001</v>
      </c>
      <c r="BC56" s="696">
        <v>72053.117194587001</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c r="BU56" s="16"/>
    </row>
    <row r="57" spans="2:73" s="12" customFormat="1">
      <c r="B57" s="691" t="s">
        <v>208</v>
      </c>
      <c r="C57" s="691" t="s">
        <v>994</v>
      </c>
      <c r="D57" s="691" t="s">
        <v>21</v>
      </c>
      <c r="E57" s="691" t="s">
        <v>992</v>
      </c>
      <c r="F57" s="691" t="s">
        <v>1669</v>
      </c>
      <c r="G57" s="691" t="s">
        <v>1665</v>
      </c>
      <c r="H57" s="691">
        <v>2012</v>
      </c>
      <c r="I57" s="643" t="s">
        <v>570</v>
      </c>
      <c r="J57" s="643" t="s">
        <v>579</v>
      </c>
      <c r="K57" s="633"/>
      <c r="L57" s="695">
        <v>0</v>
      </c>
      <c r="M57" s="696">
        <v>16.307622012</v>
      </c>
      <c r="N57" s="696">
        <v>16.307622012</v>
      </c>
      <c r="O57" s="696">
        <v>16.307622012</v>
      </c>
      <c r="P57" s="696">
        <v>12.031079989</v>
      </c>
      <c r="Q57" s="696">
        <v>12.031079989</v>
      </c>
      <c r="R57" s="696">
        <v>1.587090968</v>
      </c>
      <c r="S57" s="696">
        <v>1.587090968</v>
      </c>
      <c r="T57" s="696">
        <v>1.587090968</v>
      </c>
      <c r="U57" s="696">
        <v>1.587090968</v>
      </c>
      <c r="V57" s="696">
        <v>1.587090968</v>
      </c>
      <c r="W57" s="696">
        <v>1.566978333</v>
      </c>
      <c r="X57" s="696">
        <v>1.566978333</v>
      </c>
      <c r="Y57" s="696">
        <v>0</v>
      </c>
      <c r="Z57" s="696">
        <v>0</v>
      </c>
      <c r="AA57" s="696">
        <v>0</v>
      </c>
      <c r="AB57" s="696">
        <v>0</v>
      </c>
      <c r="AC57" s="696">
        <v>0</v>
      </c>
      <c r="AD57" s="696">
        <v>0</v>
      </c>
      <c r="AE57" s="696">
        <v>0</v>
      </c>
      <c r="AF57" s="696">
        <v>0</v>
      </c>
      <c r="AG57" s="696">
        <v>0</v>
      </c>
      <c r="AH57" s="696">
        <v>0</v>
      </c>
      <c r="AI57" s="696">
        <v>0</v>
      </c>
      <c r="AJ57" s="696">
        <v>0</v>
      </c>
      <c r="AK57" s="696">
        <v>0</v>
      </c>
      <c r="AL57" s="696">
        <v>0</v>
      </c>
      <c r="AM57" s="696">
        <v>0</v>
      </c>
      <c r="AN57" s="696">
        <v>0</v>
      </c>
      <c r="AO57" s="697">
        <v>0</v>
      </c>
      <c r="AP57" s="633"/>
      <c r="AQ57" s="695">
        <v>0</v>
      </c>
      <c r="AR57" s="696">
        <v>60868.218153490998</v>
      </c>
      <c r="AS57" s="696">
        <v>60868.218153490998</v>
      </c>
      <c r="AT57" s="696">
        <v>60868.218153490998</v>
      </c>
      <c r="AU57" s="696">
        <v>43272.278679723997</v>
      </c>
      <c r="AV57" s="696">
        <v>43272.278679723997</v>
      </c>
      <c r="AW57" s="696">
        <v>5769.1956526029999</v>
      </c>
      <c r="AX57" s="696">
        <v>5769.1956526029999</v>
      </c>
      <c r="AY57" s="696">
        <v>5769.1956526029999</v>
      </c>
      <c r="AZ57" s="696">
        <v>5769.1956526029999</v>
      </c>
      <c r="BA57" s="696">
        <v>5769.1956526029999</v>
      </c>
      <c r="BB57" s="696">
        <v>5572.397904081</v>
      </c>
      <c r="BC57" s="696">
        <v>5572.397904081</v>
      </c>
      <c r="BD57" s="696">
        <v>0</v>
      </c>
      <c r="BE57" s="696">
        <v>0</v>
      </c>
      <c r="BF57" s="696">
        <v>0</v>
      </c>
      <c r="BG57" s="696">
        <v>0</v>
      </c>
      <c r="BH57" s="696">
        <v>0</v>
      </c>
      <c r="BI57" s="696">
        <v>0</v>
      </c>
      <c r="BJ57" s="696">
        <v>0</v>
      </c>
      <c r="BK57" s="696">
        <v>0</v>
      </c>
      <c r="BL57" s="696">
        <v>0</v>
      </c>
      <c r="BM57" s="696">
        <v>0</v>
      </c>
      <c r="BN57" s="696">
        <v>0</v>
      </c>
      <c r="BO57" s="696">
        <v>0</v>
      </c>
      <c r="BP57" s="696">
        <v>0</v>
      </c>
      <c r="BQ57" s="696">
        <v>0</v>
      </c>
      <c r="BR57" s="696">
        <v>0</v>
      </c>
      <c r="BS57" s="696">
        <v>0</v>
      </c>
      <c r="BT57" s="697">
        <v>0</v>
      </c>
      <c r="BU57" s="16"/>
    </row>
    <row r="58" spans="2:73" s="12" customFormat="1">
      <c r="B58" s="691"/>
      <c r="C58" s="691"/>
      <c r="D58" s="691"/>
      <c r="E58" s="691"/>
      <c r="F58" s="691"/>
      <c r="G58" s="691"/>
      <c r="H58" s="691"/>
      <c r="I58" s="643"/>
      <c r="J58" s="643"/>
      <c r="K58" s="633"/>
      <c r="L58" s="695"/>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7"/>
      <c r="AP58" s="633"/>
      <c r="AQ58" s="695"/>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7"/>
      <c r="BU58" s="16"/>
    </row>
    <row r="59" spans="2:73" s="12" customFormat="1">
      <c r="B59" s="691" t="s">
        <v>208</v>
      </c>
      <c r="C59" s="691" t="s">
        <v>1670</v>
      </c>
      <c r="D59" s="691" t="s">
        <v>17</v>
      </c>
      <c r="E59" s="691" t="s">
        <v>992</v>
      </c>
      <c r="F59" s="691" t="s">
        <v>1673</v>
      </c>
      <c r="G59" s="691" t="s">
        <v>1665</v>
      </c>
      <c r="H59" s="691">
        <v>2012</v>
      </c>
      <c r="I59" s="643" t="s">
        <v>571</v>
      </c>
      <c r="J59" s="643" t="s">
        <v>579</v>
      </c>
      <c r="K59" s="633"/>
      <c r="L59" s="695">
        <v>0</v>
      </c>
      <c r="M59" s="696">
        <v>0.96286959999999999</v>
      </c>
      <c r="N59" s="696">
        <v>0.96286959999999999</v>
      </c>
      <c r="O59" s="696">
        <v>0.96286959999999999</v>
      </c>
      <c r="P59" s="696">
        <v>0.96286959999999999</v>
      </c>
      <c r="Q59" s="696">
        <v>0</v>
      </c>
      <c r="R59" s="696">
        <v>0</v>
      </c>
      <c r="S59" s="696">
        <v>0</v>
      </c>
      <c r="T59" s="696">
        <v>0</v>
      </c>
      <c r="U59" s="696">
        <v>0</v>
      </c>
      <c r="V59" s="696">
        <v>0</v>
      </c>
      <c r="W59" s="696">
        <v>0</v>
      </c>
      <c r="X59" s="696">
        <v>0</v>
      </c>
      <c r="Y59" s="696">
        <v>0</v>
      </c>
      <c r="Z59" s="696">
        <v>0</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3"/>
      <c r="AQ59" s="695">
        <v>0</v>
      </c>
      <c r="AR59" s="696">
        <v>5992.3001599999998</v>
      </c>
      <c r="AS59" s="696">
        <v>5992.3001599999998</v>
      </c>
      <c r="AT59" s="696">
        <v>5992.3001599999998</v>
      </c>
      <c r="AU59" s="696">
        <v>5992.3001599999998</v>
      </c>
      <c r="AV59" s="696">
        <v>0</v>
      </c>
      <c r="AW59" s="696">
        <v>0</v>
      </c>
      <c r="AX59" s="696">
        <v>0</v>
      </c>
      <c r="AY59" s="696">
        <v>0</v>
      </c>
      <c r="AZ59" s="696">
        <v>0</v>
      </c>
      <c r="BA59" s="696">
        <v>0</v>
      </c>
      <c r="BB59" s="696">
        <v>0</v>
      </c>
      <c r="BC59" s="696">
        <v>0</v>
      </c>
      <c r="BD59" s="696">
        <v>0</v>
      </c>
      <c r="BE59" s="696">
        <v>0</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c r="BU59" s="16"/>
    </row>
    <row r="60" spans="2:73" s="12" customFormat="1" ht="15.9">
      <c r="B60" s="691" t="s">
        <v>208</v>
      </c>
      <c r="C60" s="691" t="s">
        <v>994</v>
      </c>
      <c r="D60" s="691" t="s">
        <v>22</v>
      </c>
      <c r="E60" s="691" t="s">
        <v>992</v>
      </c>
      <c r="F60" s="691" t="s">
        <v>1673</v>
      </c>
      <c r="G60" s="691" t="s">
        <v>1665</v>
      </c>
      <c r="H60" s="691">
        <v>2012</v>
      </c>
      <c r="I60" s="643" t="s">
        <v>571</v>
      </c>
      <c r="J60" s="643" t="s">
        <v>579</v>
      </c>
      <c r="K60" s="633"/>
      <c r="L60" s="695">
        <v>0</v>
      </c>
      <c r="M60" s="696">
        <v>1.22</v>
      </c>
      <c r="N60" s="696">
        <v>1.22</v>
      </c>
      <c r="O60" s="696">
        <v>1.04</v>
      </c>
      <c r="P60" s="696">
        <v>1.04</v>
      </c>
      <c r="Q60" s="696">
        <v>1.04</v>
      </c>
      <c r="R60" s="696">
        <v>0.57999999999999996</v>
      </c>
      <c r="S60" s="696">
        <v>0.57999999999999996</v>
      </c>
      <c r="T60" s="696">
        <v>0.57999999999999996</v>
      </c>
      <c r="U60" s="696">
        <v>0.57999999999999996</v>
      </c>
      <c r="V60" s="696">
        <v>0.57999999999999996</v>
      </c>
      <c r="W60" s="696">
        <v>0.54</v>
      </c>
      <c r="X60" s="696">
        <v>0.54</v>
      </c>
      <c r="Y60" s="696">
        <v>0.44</v>
      </c>
      <c r="Z60" s="696">
        <v>0.44</v>
      </c>
      <c r="AA60" s="696">
        <v>0.44</v>
      </c>
      <c r="AB60" s="696">
        <v>0.44</v>
      </c>
      <c r="AC60" s="696">
        <v>0.44</v>
      </c>
      <c r="AD60" s="696">
        <v>0.44</v>
      </c>
      <c r="AE60" s="696">
        <v>0.44</v>
      </c>
      <c r="AF60" s="696">
        <v>0.44</v>
      </c>
      <c r="AG60" s="696">
        <v>0</v>
      </c>
      <c r="AH60" s="696">
        <v>0</v>
      </c>
      <c r="AI60" s="696">
        <v>0</v>
      </c>
      <c r="AJ60" s="696">
        <v>0</v>
      </c>
      <c r="AK60" s="696">
        <v>0</v>
      </c>
      <c r="AL60" s="696">
        <v>0</v>
      </c>
      <c r="AM60" s="696">
        <v>0</v>
      </c>
      <c r="AN60" s="696">
        <v>0</v>
      </c>
      <c r="AO60" s="697">
        <v>0</v>
      </c>
      <c r="AP60" s="633"/>
      <c r="AQ60" s="695">
        <v>0</v>
      </c>
      <c r="AR60" s="696">
        <v>4704</v>
      </c>
      <c r="AS60" s="696">
        <v>4704</v>
      </c>
      <c r="AT60" s="696">
        <v>4070.0000000000005</v>
      </c>
      <c r="AU60" s="696">
        <v>4070.0000000000005</v>
      </c>
      <c r="AV60" s="696">
        <v>4070.0000000000005</v>
      </c>
      <c r="AW60" s="696">
        <v>2403</v>
      </c>
      <c r="AX60" s="696">
        <v>2403</v>
      </c>
      <c r="AY60" s="696">
        <v>2403</v>
      </c>
      <c r="AZ60" s="696">
        <v>2403</v>
      </c>
      <c r="BA60" s="696">
        <v>2403</v>
      </c>
      <c r="BB60" s="696">
        <v>1962</v>
      </c>
      <c r="BC60" s="696">
        <v>1962</v>
      </c>
      <c r="BD60" s="696">
        <v>1578</v>
      </c>
      <c r="BE60" s="696">
        <v>1578</v>
      </c>
      <c r="BF60" s="696">
        <v>1578</v>
      </c>
      <c r="BG60" s="696">
        <v>1578</v>
      </c>
      <c r="BH60" s="696">
        <v>1578</v>
      </c>
      <c r="BI60" s="696">
        <v>1578</v>
      </c>
      <c r="BJ60" s="696">
        <v>1578</v>
      </c>
      <c r="BK60" s="696">
        <v>1578</v>
      </c>
      <c r="BL60" s="696">
        <v>0</v>
      </c>
      <c r="BM60" s="696">
        <v>0</v>
      </c>
      <c r="BN60" s="696">
        <v>0</v>
      </c>
      <c r="BO60" s="696">
        <v>0</v>
      </c>
      <c r="BP60" s="696">
        <v>0</v>
      </c>
      <c r="BQ60" s="696">
        <v>0</v>
      </c>
      <c r="BR60" s="696">
        <v>0</v>
      </c>
      <c r="BS60" s="696">
        <v>0</v>
      </c>
      <c r="BT60" s="697">
        <v>0</v>
      </c>
      <c r="BU60" s="163"/>
    </row>
    <row r="61" spans="2:73" s="12" customFormat="1">
      <c r="B61" s="691"/>
      <c r="C61" s="691"/>
      <c r="D61" s="691"/>
      <c r="E61" s="691"/>
      <c r="F61" s="691"/>
      <c r="G61" s="691"/>
      <c r="H61" s="691"/>
      <c r="I61" s="643"/>
      <c r="J61" s="643"/>
      <c r="K61" s="633"/>
      <c r="L61" s="695"/>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7"/>
      <c r="AP61" s="633"/>
      <c r="AQ61" s="695"/>
      <c r="AR61" s="696"/>
      <c r="AS61" s="696"/>
      <c r="AT61" s="696"/>
      <c r="AU61" s="696"/>
      <c r="AV61" s="696"/>
      <c r="AW61" s="696"/>
      <c r="AX61" s="696"/>
      <c r="AY61" s="696"/>
      <c r="AZ61" s="696"/>
      <c r="BA61" s="696"/>
      <c r="BB61" s="696"/>
      <c r="BC61" s="696"/>
      <c r="BD61" s="696"/>
      <c r="BE61" s="696"/>
      <c r="BF61" s="696"/>
      <c r="BG61" s="696"/>
      <c r="BH61" s="696"/>
      <c r="BI61" s="696"/>
      <c r="BJ61" s="696"/>
      <c r="BK61" s="696"/>
      <c r="BL61" s="696"/>
      <c r="BM61" s="696"/>
      <c r="BN61" s="696"/>
      <c r="BO61" s="696"/>
      <c r="BP61" s="696"/>
      <c r="BQ61" s="696"/>
      <c r="BR61" s="696"/>
      <c r="BS61" s="696"/>
      <c r="BT61" s="697"/>
      <c r="BU61" s="16"/>
    </row>
    <row r="62" spans="2:73" s="12" customFormat="1">
      <c r="B62" s="691" t="s">
        <v>208</v>
      </c>
      <c r="C62" s="691" t="s">
        <v>1664</v>
      </c>
      <c r="D62" s="691" t="s">
        <v>1674</v>
      </c>
      <c r="E62" s="691" t="s">
        <v>992</v>
      </c>
      <c r="F62" s="691" t="s">
        <v>1088</v>
      </c>
      <c r="G62" s="691" t="s">
        <v>1665</v>
      </c>
      <c r="H62" s="691">
        <v>2013</v>
      </c>
      <c r="I62" s="643" t="s">
        <v>570</v>
      </c>
      <c r="J62" s="643" t="s">
        <v>586</v>
      </c>
      <c r="K62" s="633"/>
      <c r="L62" s="695">
        <v>0</v>
      </c>
      <c r="M62" s="696">
        <v>0</v>
      </c>
      <c r="N62" s="696">
        <v>1.057225133</v>
      </c>
      <c r="O62" s="696">
        <v>1.057225133</v>
      </c>
      <c r="P62" s="696">
        <v>1.0190649439999999</v>
      </c>
      <c r="Q62" s="696">
        <v>0.87359153599999995</v>
      </c>
      <c r="R62" s="696">
        <v>0.87359153599999995</v>
      </c>
      <c r="S62" s="696">
        <v>0.87359153599999995</v>
      </c>
      <c r="T62" s="696">
        <v>0.87359153599999995</v>
      </c>
      <c r="U62" s="696">
        <v>0.87236914099999996</v>
      </c>
      <c r="V62" s="696">
        <v>0.65248159400000005</v>
      </c>
      <c r="W62" s="696">
        <v>0.65248159400000005</v>
      </c>
      <c r="X62" s="696">
        <v>0.52411621200000003</v>
      </c>
      <c r="Y62" s="696">
        <v>0.52410154499999995</v>
      </c>
      <c r="Z62" s="696">
        <v>0.52410154499999995</v>
      </c>
      <c r="AA62" s="696">
        <v>0.52332020999999995</v>
      </c>
      <c r="AB62" s="696">
        <v>0.52332020999999995</v>
      </c>
      <c r="AC62" s="696">
        <v>0.52268014799999996</v>
      </c>
      <c r="AD62" s="696">
        <v>0.50652865899999999</v>
      </c>
      <c r="AE62" s="696">
        <v>0.29732108400000001</v>
      </c>
      <c r="AF62" s="696">
        <v>0.29732108400000001</v>
      </c>
      <c r="AG62" s="696">
        <v>0.29732108400000001</v>
      </c>
      <c r="AH62" s="696">
        <v>0</v>
      </c>
      <c r="AI62" s="696">
        <v>0</v>
      </c>
      <c r="AJ62" s="696">
        <v>0</v>
      </c>
      <c r="AK62" s="696">
        <v>0</v>
      </c>
      <c r="AL62" s="696">
        <v>0</v>
      </c>
      <c r="AM62" s="696">
        <v>0</v>
      </c>
      <c r="AN62" s="696">
        <v>0</v>
      </c>
      <c r="AO62" s="697">
        <v>0</v>
      </c>
      <c r="AP62" s="633"/>
      <c r="AQ62" s="695">
        <v>0</v>
      </c>
      <c r="AR62" s="696">
        <v>0</v>
      </c>
      <c r="AS62" s="696">
        <v>15774.028820031001</v>
      </c>
      <c r="AT62" s="696">
        <v>15774.028820031001</v>
      </c>
      <c r="AU62" s="696">
        <v>15166.162775788</v>
      </c>
      <c r="AV62" s="696">
        <v>12848.869575674</v>
      </c>
      <c r="AW62" s="696">
        <v>12848.869575674</v>
      </c>
      <c r="AX62" s="696">
        <v>12848.869575674</v>
      </c>
      <c r="AY62" s="696">
        <v>12848.869575674</v>
      </c>
      <c r="AZ62" s="696">
        <v>12838.161391445001</v>
      </c>
      <c r="BA62" s="696">
        <v>9335.5011957170009</v>
      </c>
      <c r="BB62" s="696">
        <v>9335.5011957170009</v>
      </c>
      <c r="BC62" s="696">
        <v>8488.2682899699994</v>
      </c>
      <c r="BD62" s="696">
        <v>8367.3916160499994</v>
      </c>
      <c r="BE62" s="696">
        <v>8367.3916160499994</v>
      </c>
      <c r="BF62" s="696">
        <v>8332.9945371850008</v>
      </c>
      <c r="BG62" s="696">
        <v>8332.9945371850008</v>
      </c>
      <c r="BH62" s="696">
        <v>8325.9419577040007</v>
      </c>
      <c r="BI62" s="696">
        <v>8068.6596322189989</v>
      </c>
      <c r="BJ62" s="696">
        <v>4736.1241795710002</v>
      </c>
      <c r="BK62" s="696">
        <v>4736.1241795710002</v>
      </c>
      <c r="BL62" s="696">
        <v>4736.1241795710002</v>
      </c>
      <c r="BM62" s="696">
        <v>0</v>
      </c>
      <c r="BN62" s="696">
        <v>0</v>
      </c>
      <c r="BO62" s="696">
        <v>0</v>
      </c>
      <c r="BP62" s="696">
        <v>0</v>
      </c>
      <c r="BQ62" s="696">
        <v>0</v>
      </c>
      <c r="BR62" s="696">
        <v>0</v>
      </c>
      <c r="BS62" s="696">
        <v>0</v>
      </c>
      <c r="BT62" s="697">
        <v>0</v>
      </c>
      <c r="BU62" s="16"/>
    </row>
    <row r="63" spans="2:73" s="12" customFormat="1">
      <c r="B63" s="691" t="s">
        <v>208</v>
      </c>
      <c r="C63" s="691" t="s">
        <v>1664</v>
      </c>
      <c r="D63" s="691" t="s">
        <v>2</v>
      </c>
      <c r="E63" s="691" t="s">
        <v>992</v>
      </c>
      <c r="F63" s="691" t="s">
        <v>1088</v>
      </c>
      <c r="G63" s="691" t="s">
        <v>1665</v>
      </c>
      <c r="H63" s="691">
        <v>2013</v>
      </c>
      <c r="I63" s="643" t="s">
        <v>570</v>
      </c>
      <c r="J63" s="643" t="s">
        <v>586</v>
      </c>
      <c r="K63" s="633"/>
      <c r="L63" s="695">
        <v>0</v>
      </c>
      <c r="M63" s="696">
        <v>0</v>
      </c>
      <c r="N63" s="696">
        <v>2.0719409899999999</v>
      </c>
      <c r="O63" s="696">
        <v>2.0719409899999999</v>
      </c>
      <c r="P63" s="696">
        <v>2.0719409899999999</v>
      </c>
      <c r="Q63" s="696">
        <v>2.0719409899999999</v>
      </c>
      <c r="R63" s="696">
        <v>0</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3"/>
      <c r="AQ63" s="695">
        <v>0</v>
      </c>
      <c r="AR63" s="696">
        <v>0</v>
      </c>
      <c r="AS63" s="696">
        <v>3694.39878</v>
      </c>
      <c r="AT63" s="696">
        <v>3694.39878</v>
      </c>
      <c r="AU63" s="696">
        <v>3694.39878</v>
      </c>
      <c r="AV63" s="696">
        <v>3694.39878</v>
      </c>
      <c r="AW63" s="696">
        <v>0</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c r="BU63" s="16"/>
    </row>
    <row r="64" spans="2:73" s="12" customFormat="1">
      <c r="B64" s="691" t="s">
        <v>208</v>
      </c>
      <c r="C64" s="691" t="s">
        <v>1664</v>
      </c>
      <c r="D64" s="691" t="s">
        <v>1</v>
      </c>
      <c r="E64" s="691" t="s">
        <v>992</v>
      </c>
      <c r="F64" s="691" t="s">
        <v>1088</v>
      </c>
      <c r="G64" s="691" t="s">
        <v>1665</v>
      </c>
      <c r="H64" s="691">
        <v>2013</v>
      </c>
      <c r="I64" s="643" t="s">
        <v>570</v>
      </c>
      <c r="J64" s="643" t="s">
        <v>586</v>
      </c>
      <c r="K64" s="633"/>
      <c r="L64" s="695">
        <v>0</v>
      </c>
      <c r="M64" s="696">
        <v>0</v>
      </c>
      <c r="N64" s="696">
        <v>2.3106263434647141</v>
      </c>
      <c r="O64" s="696">
        <v>2.3106263434647141</v>
      </c>
      <c r="P64" s="696">
        <v>2.3106263434647141</v>
      </c>
      <c r="Q64" s="696">
        <v>2.3106263434647141</v>
      </c>
      <c r="R64" s="696">
        <v>1.5181500447061373</v>
      </c>
      <c r="S64" s="696">
        <v>0</v>
      </c>
      <c r="T64" s="696">
        <v>0</v>
      </c>
      <c r="U64" s="696">
        <v>0</v>
      </c>
      <c r="V64" s="696">
        <v>0</v>
      </c>
      <c r="W64" s="696">
        <v>0</v>
      </c>
      <c r="X64" s="696">
        <v>0</v>
      </c>
      <c r="Y64" s="696">
        <v>0</v>
      </c>
      <c r="Z64" s="696">
        <v>0</v>
      </c>
      <c r="AA64" s="696">
        <v>0</v>
      </c>
      <c r="AB64" s="696">
        <v>0</v>
      </c>
      <c r="AC64" s="696">
        <v>0</v>
      </c>
      <c r="AD64" s="696">
        <v>0</v>
      </c>
      <c r="AE64" s="696">
        <v>0</v>
      </c>
      <c r="AF64" s="696">
        <v>0</v>
      </c>
      <c r="AG64" s="696">
        <v>0</v>
      </c>
      <c r="AH64" s="696">
        <v>0</v>
      </c>
      <c r="AI64" s="696">
        <v>0</v>
      </c>
      <c r="AJ64" s="696">
        <v>0</v>
      </c>
      <c r="AK64" s="696">
        <v>0</v>
      </c>
      <c r="AL64" s="696">
        <v>0</v>
      </c>
      <c r="AM64" s="696">
        <v>0</v>
      </c>
      <c r="AN64" s="696">
        <v>0</v>
      </c>
      <c r="AO64" s="697">
        <v>0</v>
      </c>
      <c r="AP64" s="633"/>
      <c r="AQ64" s="695">
        <v>0</v>
      </c>
      <c r="AR64" s="696">
        <v>0</v>
      </c>
      <c r="AS64" s="696">
        <v>14247.435780543936</v>
      </c>
      <c r="AT64" s="696">
        <v>14247.435780543936</v>
      </c>
      <c r="AU64" s="696">
        <v>14247.435780543936</v>
      </c>
      <c r="AV64" s="696">
        <v>14247.435780543936</v>
      </c>
      <c r="AW64" s="696">
        <v>10329.743726522927</v>
      </c>
      <c r="AX64" s="696">
        <v>0</v>
      </c>
      <c r="AY64" s="696">
        <v>0</v>
      </c>
      <c r="AZ64" s="696">
        <v>0</v>
      </c>
      <c r="BA64" s="696">
        <v>0</v>
      </c>
      <c r="BB64" s="696">
        <v>0</v>
      </c>
      <c r="BC64" s="696">
        <v>0</v>
      </c>
      <c r="BD64" s="696">
        <v>0</v>
      </c>
      <c r="BE64" s="696">
        <v>0</v>
      </c>
      <c r="BF64" s="696">
        <v>0</v>
      </c>
      <c r="BG64" s="696">
        <v>0</v>
      </c>
      <c r="BH64" s="696">
        <v>0</v>
      </c>
      <c r="BI64" s="696">
        <v>0</v>
      </c>
      <c r="BJ64" s="696">
        <v>0</v>
      </c>
      <c r="BK64" s="696">
        <v>0</v>
      </c>
      <c r="BL64" s="696">
        <v>0</v>
      </c>
      <c r="BM64" s="696">
        <v>0</v>
      </c>
      <c r="BN64" s="696">
        <v>0</v>
      </c>
      <c r="BO64" s="696">
        <v>0</v>
      </c>
      <c r="BP64" s="696">
        <v>0</v>
      </c>
      <c r="BQ64" s="696">
        <v>0</v>
      </c>
      <c r="BR64" s="696">
        <v>0</v>
      </c>
      <c r="BS64" s="696">
        <v>0</v>
      </c>
      <c r="BT64" s="697">
        <v>0</v>
      </c>
      <c r="BU64" s="16"/>
    </row>
    <row r="65" spans="2:73" s="12" customFormat="1">
      <c r="B65" s="691" t="s">
        <v>208</v>
      </c>
      <c r="C65" s="691" t="s">
        <v>1664</v>
      </c>
      <c r="D65" s="691" t="s">
        <v>1675</v>
      </c>
      <c r="E65" s="691" t="s">
        <v>992</v>
      </c>
      <c r="F65" s="691" t="s">
        <v>1088</v>
      </c>
      <c r="G65" s="691" t="s">
        <v>1665</v>
      </c>
      <c r="H65" s="691">
        <v>2013</v>
      </c>
      <c r="I65" s="643" t="s">
        <v>570</v>
      </c>
      <c r="J65" s="643" t="s">
        <v>586</v>
      </c>
      <c r="K65" s="633"/>
      <c r="L65" s="695">
        <v>0</v>
      </c>
      <c r="M65" s="696">
        <v>0</v>
      </c>
      <c r="N65" s="696">
        <v>2.4224372280000002</v>
      </c>
      <c r="O65" s="696">
        <v>2.4224372280000002</v>
      </c>
      <c r="P65" s="696">
        <v>2.2894465629999998</v>
      </c>
      <c r="Q65" s="696">
        <v>1.8355831789999999</v>
      </c>
      <c r="R65" s="696">
        <v>1.8355831789999999</v>
      </c>
      <c r="S65" s="696">
        <v>1.8355831789999999</v>
      </c>
      <c r="T65" s="696">
        <v>1.8355831789999999</v>
      </c>
      <c r="U65" s="696">
        <v>1.832110868</v>
      </c>
      <c r="V65" s="696">
        <v>1.574681352</v>
      </c>
      <c r="W65" s="696">
        <v>1.574681352</v>
      </c>
      <c r="X65" s="696">
        <v>1.142634221</v>
      </c>
      <c r="Y65" s="696">
        <v>0.73805895899999996</v>
      </c>
      <c r="Z65" s="696">
        <v>0.73805895899999996</v>
      </c>
      <c r="AA65" s="696">
        <v>0.72351971999999998</v>
      </c>
      <c r="AB65" s="696">
        <v>0.72351971999999998</v>
      </c>
      <c r="AC65" s="696">
        <v>0.71606069500000002</v>
      </c>
      <c r="AD65" s="696">
        <v>0.61808069399999999</v>
      </c>
      <c r="AE65" s="696">
        <v>0.36279940900000002</v>
      </c>
      <c r="AF65" s="696">
        <v>0.36279940900000002</v>
      </c>
      <c r="AG65" s="696">
        <v>0.36279940900000002</v>
      </c>
      <c r="AH65" s="696">
        <v>0</v>
      </c>
      <c r="AI65" s="696">
        <v>0</v>
      </c>
      <c r="AJ65" s="696">
        <v>0</v>
      </c>
      <c r="AK65" s="696">
        <v>0</v>
      </c>
      <c r="AL65" s="696">
        <v>0</v>
      </c>
      <c r="AM65" s="696">
        <v>0</v>
      </c>
      <c r="AN65" s="696">
        <v>0</v>
      </c>
      <c r="AO65" s="697">
        <v>0</v>
      </c>
      <c r="AP65" s="633"/>
      <c r="AQ65" s="695">
        <v>0</v>
      </c>
      <c r="AR65" s="696">
        <v>0</v>
      </c>
      <c r="AS65" s="696">
        <v>35159.616164337</v>
      </c>
      <c r="AT65" s="696">
        <v>35159.616164337</v>
      </c>
      <c r="AU65" s="696">
        <v>33041.164633148001</v>
      </c>
      <c r="AV65" s="696">
        <v>25811.427285113001</v>
      </c>
      <c r="AW65" s="696">
        <v>25811.427285113001</v>
      </c>
      <c r="AX65" s="696">
        <v>25811.427285113001</v>
      </c>
      <c r="AY65" s="696">
        <v>25811.427285113001</v>
      </c>
      <c r="AZ65" s="696">
        <v>25781.009834257999</v>
      </c>
      <c r="BA65" s="696">
        <v>21680.33141594</v>
      </c>
      <c r="BB65" s="696">
        <v>21680.33141594</v>
      </c>
      <c r="BC65" s="696">
        <v>18865.38574958</v>
      </c>
      <c r="BD65" s="696">
        <v>12128.619770256</v>
      </c>
      <c r="BE65" s="696">
        <v>12128.619770256</v>
      </c>
      <c r="BF65" s="696">
        <v>11488.551444661</v>
      </c>
      <c r="BG65" s="696">
        <v>11488.551444661</v>
      </c>
      <c r="BH65" s="696">
        <v>11406.363541299999</v>
      </c>
      <c r="BI65" s="696">
        <v>9845.608263434</v>
      </c>
      <c r="BJ65" s="696">
        <v>5779.1497018110003</v>
      </c>
      <c r="BK65" s="696">
        <v>5779.1497018110003</v>
      </c>
      <c r="BL65" s="696">
        <v>5779.1497018110003</v>
      </c>
      <c r="BM65" s="696">
        <v>0</v>
      </c>
      <c r="BN65" s="696">
        <v>0</v>
      </c>
      <c r="BO65" s="696">
        <v>0</v>
      </c>
      <c r="BP65" s="696">
        <v>0</v>
      </c>
      <c r="BQ65" s="696">
        <v>0</v>
      </c>
      <c r="BR65" s="696">
        <v>0</v>
      </c>
      <c r="BS65" s="696">
        <v>0</v>
      </c>
      <c r="BT65" s="697">
        <v>0</v>
      </c>
      <c r="BU65" s="16"/>
    </row>
    <row r="66" spans="2:73" s="12" customFormat="1">
      <c r="B66" s="691" t="s">
        <v>208</v>
      </c>
      <c r="C66" s="691" t="s">
        <v>994</v>
      </c>
      <c r="D66" s="691" t="s">
        <v>1676</v>
      </c>
      <c r="E66" s="691" t="s">
        <v>992</v>
      </c>
      <c r="F66" s="691" t="s">
        <v>1669</v>
      </c>
      <c r="G66" s="691" t="s">
        <v>1665</v>
      </c>
      <c r="H66" s="691">
        <v>2013</v>
      </c>
      <c r="I66" s="643" t="s">
        <v>570</v>
      </c>
      <c r="J66" s="643" t="s">
        <v>586</v>
      </c>
      <c r="K66" s="633"/>
      <c r="L66" s="695"/>
      <c r="M66" s="696"/>
      <c r="N66" s="696">
        <v>8.8126766229999998</v>
      </c>
      <c r="O66" s="696">
        <v>8.8126766229999998</v>
      </c>
      <c r="P66" s="696">
        <v>8.8126766229999998</v>
      </c>
      <c r="Q66" s="696">
        <v>8.8126766229999998</v>
      </c>
      <c r="R66" s="696">
        <v>0</v>
      </c>
      <c r="S66" s="696">
        <v>0</v>
      </c>
      <c r="T66" s="696">
        <v>0</v>
      </c>
      <c r="U66" s="696">
        <v>0</v>
      </c>
      <c r="V66" s="696">
        <v>0</v>
      </c>
      <c r="W66" s="696">
        <v>0</v>
      </c>
      <c r="X66" s="696">
        <v>0</v>
      </c>
      <c r="Y66" s="696">
        <v>0</v>
      </c>
      <c r="Z66" s="696">
        <v>0</v>
      </c>
      <c r="AA66" s="696">
        <v>0</v>
      </c>
      <c r="AB66" s="696">
        <v>0</v>
      </c>
      <c r="AC66" s="696">
        <v>0</v>
      </c>
      <c r="AD66" s="696">
        <v>0</v>
      </c>
      <c r="AE66" s="696">
        <v>0</v>
      </c>
      <c r="AF66" s="696">
        <v>0</v>
      </c>
      <c r="AG66" s="696">
        <v>0</v>
      </c>
      <c r="AH66" s="696">
        <v>0</v>
      </c>
      <c r="AI66" s="696">
        <v>0</v>
      </c>
      <c r="AJ66" s="696">
        <v>0</v>
      </c>
      <c r="AK66" s="696">
        <v>0</v>
      </c>
      <c r="AL66" s="696">
        <v>0</v>
      </c>
      <c r="AM66" s="696">
        <v>0</v>
      </c>
      <c r="AN66" s="696">
        <v>0</v>
      </c>
      <c r="AO66" s="697">
        <v>0</v>
      </c>
      <c r="AP66" s="633"/>
      <c r="AQ66" s="695">
        <v>0</v>
      </c>
      <c r="AR66" s="696">
        <v>0</v>
      </c>
      <c r="AS66" s="696">
        <v>48450.767796975</v>
      </c>
      <c r="AT66" s="696">
        <v>48450.767796975</v>
      </c>
      <c r="AU66" s="696">
        <v>48450.767796975</v>
      </c>
      <c r="AV66" s="696">
        <v>48450.767796975</v>
      </c>
      <c r="AW66" s="696">
        <v>0</v>
      </c>
      <c r="AX66" s="696">
        <v>0</v>
      </c>
      <c r="AY66" s="696">
        <v>0</v>
      </c>
      <c r="AZ66" s="696">
        <v>0</v>
      </c>
      <c r="BA66" s="696">
        <v>0</v>
      </c>
      <c r="BB66" s="696">
        <v>0</v>
      </c>
      <c r="BC66" s="696">
        <v>0</v>
      </c>
      <c r="BD66" s="696">
        <v>0</v>
      </c>
      <c r="BE66" s="696">
        <v>0</v>
      </c>
      <c r="BF66" s="696">
        <v>0</v>
      </c>
      <c r="BG66" s="696">
        <v>0</v>
      </c>
      <c r="BH66" s="696">
        <v>0</v>
      </c>
      <c r="BI66" s="696">
        <v>0</v>
      </c>
      <c r="BJ66" s="696">
        <v>0</v>
      </c>
      <c r="BK66" s="696">
        <v>0</v>
      </c>
      <c r="BL66" s="696">
        <v>0</v>
      </c>
      <c r="BM66" s="696">
        <v>0</v>
      </c>
      <c r="BN66" s="696">
        <v>0</v>
      </c>
      <c r="BO66" s="696">
        <v>0</v>
      </c>
      <c r="BP66" s="696">
        <v>0</v>
      </c>
      <c r="BQ66" s="696">
        <v>0</v>
      </c>
      <c r="BR66" s="696">
        <v>0</v>
      </c>
      <c r="BS66" s="696">
        <v>0</v>
      </c>
      <c r="BT66" s="697">
        <v>0</v>
      </c>
      <c r="BU66" s="16"/>
    </row>
    <row r="67" spans="2:73" s="12" customFormat="1">
      <c r="B67" s="691" t="s">
        <v>208</v>
      </c>
      <c r="C67" s="691" t="s">
        <v>14</v>
      </c>
      <c r="D67" s="691" t="s">
        <v>14</v>
      </c>
      <c r="E67" s="691" t="s">
        <v>992</v>
      </c>
      <c r="F67" s="691" t="s">
        <v>1088</v>
      </c>
      <c r="G67" s="691" t="s">
        <v>1665</v>
      </c>
      <c r="H67" s="691">
        <v>2013</v>
      </c>
      <c r="I67" s="643" t="s">
        <v>570</v>
      </c>
      <c r="J67" s="643" t="s">
        <v>586</v>
      </c>
      <c r="K67" s="633"/>
      <c r="L67" s="695">
        <v>0</v>
      </c>
      <c r="M67" s="696">
        <v>0</v>
      </c>
      <c r="N67" s="696">
        <v>7.1933452410000003</v>
      </c>
      <c r="O67" s="696">
        <v>6.9420451080000003</v>
      </c>
      <c r="P67" s="696">
        <v>6.9191996150000001</v>
      </c>
      <c r="Q67" s="696">
        <v>6.378340262</v>
      </c>
      <c r="R67" s="696">
        <v>6.1992924509999998</v>
      </c>
      <c r="S67" s="696">
        <v>6.0202446439999999</v>
      </c>
      <c r="T67" s="696">
        <v>5.7328741120000002</v>
      </c>
      <c r="U67" s="696">
        <v>5.7328741120000002</v>
      </c>
      <c r="V67" s="696">
        <v>3.568948781</v>
      </c>
      <c r="W67" s="696">
        <v>3.4450918939999999</v>
      </c>
      <c r="X67" s="696">
        <v>2.7236257510000002</v>
      </c>
      <c r="Y67" s="696">
        <v>2.7236257510000002</v>
      </c>
      <c r="Z67" s="696">
        <v>2.2577377279999999</v>
      </c>
      <c r="AA67" s="696">
        <v>2.2577377279999999</v>
      </c>
      <c r="AB67" s="696">
        <v>0.36597550099999998</v>
      </c>
      <c r="AC67" s="696">
        <v>0.2569227</v>
      </c>
      <c r="AD67" s="696">
        <v>0.2569227</v>
      </c>
      <c r="AE67" s="696">
        <v>0.2569227</v>
      </c>
      <c r="AF67" s="696">
        <v>0.2569227</v>
      </c>
      <c r="AG67" s="696">
        <v>0.2569227</v>
      </c>
      <c r="AH67" s="696">
        <v>0.2569227</v>
      </c>
      <c r="AI67" s="696">
        <v>0</v>
      </c>
      <c r="AJ67" s="696">
        <v>0</v>
      </c>
      <c r="AK67" s="696">
        <v>0</v>
      </c>
      <c r="AL67" s="696">
        <v>0</v>
      </c>
      <c r="AM67" s="696">
        <v>0</v>
      </c>
      <c r="AN67" s="696">
        <v>0</v>
      </c>
      <c r="AO67" s="697">
        <v>0</v>
      </c>
      <c r="AP67" s="633"/>
      <c r="AQ67" s="695">
        <v>0</v>
      </c>
      <c r="AR67" s="696">
        <v>0</v>
      </c>
      <c r="AS67" s="696">
        <v>95179.881980895996</v>
      </c>
      <c r="AT67" s="696">
        <v>90342.189765930001</v>
      </c>
      <c r="AU67" s="696">
        <v>89902.399856567004</v>
      </c>
      <c r="AV67" s="696">
        <v>79490.503145217997</v>
      </c>
      <c r="AW67" s="696">
        <v>76043.716733933004</v>
      </c>
      <c r="AX67" s="696">
        <v>72596.929147720002</v>
      </c>
      <c r="AY67" s="696">
        <v>67064.858148575004</v>
      </c>
      <c r="AZ67" s="696">
        <v>66876.320611953997</v>
      </c>
      <c r="BA67" s="696">
        <v>25219.341171265001</v>
      </c>
      <c r="BB67" s="696">
        <v>25103.666450500001</v>
      </c>
      <c r="BC67" s="696">
        <v>19154.243377686002</v>
      </c>
      <c r="BD67" s="696">
        <v>19154.243377686002</v>
      </c>
      <c r="BE67" s="696">
        <v>17605.326324463</v>
      </c>
      <c r="BF67" s="696">
        <v>17605.326324463</v>
      </c>
      <c r="BG67" s="696">
        <v>2793.4114074710001</v>
      </c>
      <c r="BH67" s="696">
        <v>1894.1297607419999</v>
      </c>
      <c r="BI67" s="696">
        <v>1894.1297607419999</v>
      </c>
      <c r="BJ67" s="696">
        <v>1894.1297607419999</v>
      </c>
      <c r="BK67" s="696">
        <v>1894.1297607419999</v>
      </c>
      <c r="BL67" s="696">
        <v>1894.1297607419999</v>
      </c>
      <c r="BM67" s="696">
        <v>1894.1297607419999</v>
      </c>
      <c r="BN67" s="696">
        <v>0</v>
      </c>
      <c r="BO67" s="696">
        <v>0</v>
      </c>
      <c r="BP67" s="696">
        <v>0</v>
      </c>
      <c r="BQ67" s="696">
        <v>0</v>
      </c>
      <c r="BR67" s="696">
        <v>0</v>
      </c>
      <c r="BS67" s="696">
        <v>0</v>
      </c>
      <c r="BT67" s="697">
        <v>0</v>
      </c>
      <c r="BU67" s="16"/>
    </row>
    <row r="68" spans="2:73" s="12" customFormat="1">
      <c r="B68" s="691" t="s">
        <v>208</v>
      </c>
      <c r="C68" s="691" t="s">
        <v>1664</v>
      </c>
      <c r="D68" s="691" t="s">
        <v>1672</v>
      </c>
      <c r="E68" s="691" t="s">
        <v>992</v>
      </c>
      <c r="F68" s="691" t="s">
        <v>1088</v>
      </c>
      <c r="G68" s="691" t="s">
        <v>1665</v>
      </c>
      <c r="H68" s="691">
        <v>2013</v>
      </c>
      <c r="I68" s="643" t="s">
        <v>570</v>
      </c>
      <c r="J68" s="643" t="s">
        <v>586</v>
      </c>
      <c r="K68" s="633"/>
      <c r="L68" s="695">
        <v>0</v>
      </c>
      <c r="M68" s="696">
        <v>0</v>
      </c>
      <c r="N68" s="696">
        <v>11.567089695</v>
      </c>
      <c r="O68" s="696">
        <v>11.567089695</v>
      </c>
      <c r="P68" s="696">
        <v>11.567089695</v>
      </c>
      <c r="Q68" s="696">
        <v>11.567089695</v>
      </c>
      <c r="R68" s="696">
        <v>11.567089695</v>
      </c>
      <c r="S68" s="696">
        <v>11.567089695</v>
      </c>
      <c r="T68" s="696">
        <v>11.567089695</v>
      </c>
      <c r="U68" s="696">
        <v>11.567089695</v>
      </c>
      <c r="V68" s="696">
        <v>11.567089695</v>
      </c>
      <c r="W68" s="696">
        <v>11.567089695</v>
      </c>
      <c r="X68" s="696">
        <v>11.567089695</v>
      </c>
      <c r="Y68" s="696">
        <v>11.567089695</v>
      </c>
      <c r="Z68" s="696">
        <v>11.567089695</v>
      </c>
      <c r="AA68" s="696">
        <v>11.567089695</v>
      </c>
      <c r="AB68" s="696">
        <v>11.567089695</v>
      </c>
      <c r="AC68" s="696">
        <v>11.567089695</v>
      </c>
      <c r="AD68" s="696">
        <v>11.567089695</v>
      </c>
      <c r="AE68" s="696">
        <v>11.567089695</v>
      </c>
      <c r="AF68" s="696">
        <v>10.254542149000001</v>
      </c>
      <c r="AG68" s="696">
        <v>0</v>
      </c>
      <c r="AH68" s="696">
        <v>0</v>
      </c>
      <c r="AI68" s="696">
        <v>0</v>
      </c>
      <c r="AJ68" s="696">
        <v>0</v>
      </c>
      <c r="AK68" s="696">
        <v>0</v>
      </c>
      <c r="AL68" s="696">
        <v>0</v>
      </c>
      <c r="AM68" s="696">
        <v>0</v>
      </c>
      <c r="AN68" s="696">
        <v>0</v>
      </c>
      <c r="AO68" s="697">
        <v>0</v>
      </c>
      <c r="AP68" s="633"/>
      <c r="AQ68" s="695">
        <v>0</v>
      </c>
      <c r="AR68" s="696">
        <v>0</v>
      </c>
      <c r="AS68" s="696">
        <v>21085.291996071999</v>
      </c>
      <c r="AT68" s="696">
        <v>21085.291996071999</v>
      </c>
      <c r="AU68" s="696">
        <v>21085.291996071999</v>
      </c>
      <c r="AV68" s="696">
        <v>21085.291996071999</v>
      </c>
      <c r="AW68" s="696">
        <v>21085.291996071999</v>
      </c>
      <c r="AX68" s="696">
        <v>21085.291996071999</v>
      </c>
      <c r="AY68" s="696">
        <v>21085.291996071999</v>
      </c>
      <c r="AZ68" s="696">
        <v>21085.291996071999</v>
      </c>
      <c r="BA68" s="696">
        <v>21085.291996071999</v>
      </c>
      <c r="BB68" s="696">
        <v>21085.291996071999</v>
      </c>
      <c r="BC68" s="696">
        <v>21085.291996071999</v>
      </c>
      <c r="BD68" s="696">
        <v>21085.291996071999</v>
      </c>
      <c r="BE68" s="696">
        <v>21085.291996071999</v>
      </c>
      <c r="BF68" s="696">
        <v>21085.291996071999</v>
      </c>
      <c r="BG68" s="696">
        <v>21085.291996071999</v>
      </c>
      <c r="BH68" s="696">
        <v>21085.291996071999</v>
      </c>
      <c r="BI68" s="696">
        <v>21085.291996071999</v>
      </c>
      <c r="BJ68" s="696">
        <v>21085.291996071999</v>
      </c>
      <c r="BK68" s="696">
        <v>19911.540551373</v>
      </c>
      <c r="BL68" s="696">
        <v>0</v>
      </c>
      <c r="BM68" s="696">
        <v>0</v>
      </c>
      <c r="BN68" s="696">
        <v>0</v>
      </c>
      <c r="BO68" s="696">
        <v>0</v>
      </c>
      <c r="BP68" s="696">
        <v>0</v>
      </c>
      <c r="BQ68" s="696">
        <v>0</v>
      </c>
      <c r="BR68" s="696">
        <v>0</v>
      </c>
      <c r="BS68" s="696">
        <v>0</v>
      </c>
      <c r="BT68" s="697">
        <v>0</v>
      </c>
      <c r="BU68" s="16"/>
    </row>
    <row r="69" spans="2:73" s="12" customFormat="1">
      <c r="B69" s="691" t="s">
        <v>208</v>
      </c>
      <c r="C69" s="691" t="s">
        <v>1664</v>
      </c>
      <c r="D69" s="691" t="s">
        <v>7</v>
      </c>
      <c r="E69" s="691" t="s">
        <v>992</v>
      </c>
      <c r="F69" s="691" t="s">
        <v>1088</v>
      </c>
      <c r="G69" s="691" t="s">
        <v>1665</v>
      </c>
      <c r="H69" s="691">
        <v>2013</v>
      </c>
      <c r="I69" s="643" t="s">
        <v>570</v>
      </c>
      <c r="J69" s="643" t="s">
        <v>586</v>
      </c>
      <c r="K69" s="633"/>
      <c r="L69" s="695">
        <v>0</v>
      </c>
      <c r="M69" s="696">
        <v>0</v>
      </c>
      <c r="N69" s="696">
        <v>0.31170821999999998</v>
      </c>
      <c r="O69" s="696">
        <v>0.31170821999999998</v>
      </c>
      <c r="P69" s="696">
        <v>0.31170821999999998</v>
      </c>
      <c r="Q69" s="696">
        <v>0.31170821999999998</v>
      </c>
      <c r="R69" s="696">
        <v>0.31170821999999998</v>
      </c>
      <c r="S69" s="696">
        <v>0.31170821999999998</v>
      </c>
      <c r="T69" s="696">
        <v>0.31170821999999998</v>
      </c>
      <c r="U69" s="696">
        <v>0.31170821999999998</v>
      </c>
      <c r="V69" s="696">
        <v>0.31170821999999998</v>
      </c>
      <c r="W69" s="696">
        <v>0.31170821999999998</v>
      </c>
      <c r="X69" s="696">
        <v>0.31170821999999998</v>
      </c>
      <c r="Y69" s="696">
        <v>0.31170821999999998</v>
      </c>
      <c r="Z69" s="696">
        <v>0.183653134</v>
      </c>
      <c r="AA69" s="696">
        <v>5.5598048999999997E-2</v>
      </c>
      <c r="AB69" s="696">
        <v>5.5598048999999997E-2</v>
      </c>
      <c r="AC69" s="696">
        <v>5.5598048999999997E-2</v>
      </c>
      <c r="AD69" s="696">
        <v>5.5598048999999997E-2</v>
      </c>
      <c r="AE69" s="696">
        <v>5.5598048999999997E-2</v>
      </c>
      <c r="AF69" s="696">
        <v>0</v>
      </c>
      <c r="AG69" s="696">
        <v>0</v>
      </c>
      <c r="AH69" s="696">
        <v>0</v>
      </c>
      <c r="AI69" s="696">
        <v>0</v>
      </c>
      <c r="AJ69" s="696">
        <v>0</v>
      </c>
      <c r="AK69" s="696">
        <v>0</v>
      </c>
      <c r="AL69" s="696">
        <v>0</v>
      </c>
      <c r="AM69" s="696">
        <v>0</v>
      </c>
      <c r="AN69" s="696">
        <v>0</v>
      </c>
      <c r="AO69" s="697">
        <v>0</v>
      </c>
      <c r="AP69" s="633"/>
      <c r="AQ69" s="695">
        <v>0</v>
      </c>
      <c r="AR69" s="696">
        <v>0</v>
      </c>
      <c r="AS69" s="696">
        <v>4102.4340000000002</v>
      </c>
      <c r="AT69" s="696">
        <v>4102.4340000000002</v>
      </c>
      <c r="AU69" s="696">
        <v>4102.4340000000002</v>
      </c>
      <c r="AV69" s="696">
        <v>4102.4340000000002</v>
      </c>
      <c r="AW69" s="696">
        <v>4102.4340000000002</v>
      </c>
      <c r="AX69" s="696">
        <v>4102.4340000000002</v>
      </c>
      <c r="AY69" s="696">
        <v>4102.4340000000002</v>
      </c>
      <c r="AZ69" s="696">
        <v>4102.4340000000002</v>
      </c>
      <c r="BA69" s="696">
        <v>4102.4340000000002</v>
      </c>
      <c r="BB69" s="696">
        <v>4102.4340000000002</v>
      </c>
      <c r="BC69" s="696">
        <v>4102.4340000000002</v>
      </c>
      <c r="BD69" s="696">
        <v>4102.4340000000002</v>
      </c>
      <c r="BE69" s="696">
        <v>2147.922</v>
      </c>
      <c r="BF69" s="696">
        <v>193.41</v>
      </c>
      <c r="BG69" s="696">
        <v>193.41</v>
      </c>
      <c r="BH69" s="696">
        <v>193.41</v>
      </c>
      <c r="BI69" s="696">
        <v>193.41</v>
      </c>
      <c r="BJ69" s="696">
        <v>193.41</v>
      </c>
      <c r="BK69" s="696">
        <v>0</v>
      </c>
      <c r="BL69" s="696">
        <v>0</v>
      </c>
      <c r="BM69" s="696">
        <v>0</v>
      </c>
      <c r="BN69" s="696">
        <v>0</v>
      </c>
      <c r="BO69" s="696">
        <v>0</v>
      </c>
      <c r="BP69" s="696">
        <v>0</v>
      </c>
      <c r="BQ69" s="696">
        <v>0</v>
      </c>
      <c r="BR69" s="696">
        <v>0</v>
      </c>
      <c r="BS69" s="696">
        <v>0</v>
      </c>
      <c r="BT69" s="697">
        <v>0</v>
      </c>
      <c r="BU69" s="16"/>
    </row>
    <row r="70" spans="2:73" s="12" customFormat="1">
      <c r="B70" s="691" t="s">
        <v>208</v>
      </c>
      <c r="C70" s="691" t="s">
        <v>994</v>
      </c>
      <c r="D70" s="691" t="s">
        <v>22</v>
      </c>
      <c r="E70" s="691" t="s">
        <v>992</v>
      </c>
      <c r="F70" s="691" t="s">
        <v>1669</v>
      </c>
      <c r="G70" s="691" t="s">
        <v>1665</v>
      </c>
      <c r="H70" s="691">
        <v>2013</v>
      </c>
      <c r="I70" s="643" t="s">
        <v>570</v>
      </c>
      <c r="J70" s="643" t="s">
        <v>586</v>
      </c>
      <c r="K70" s="633"/>
      <c r="L70" s="695">
        <v>0</v>
      </c>
      <c r="M70" s="696">
        <v>0</v>
      </c>
      <c r="N70" s="696">
        <v>24.079357472000002</v>
      </c>
      <c r="O70" s="696">
        <v>24.044550115</v>
      </c>
      <c r="P70" s="696">
        <v>24.044550115</v>
      </c>
      <c r="Q70" s="696">
        <v>24.044550115</v>
      </c>
      <c r="R70" s="696">
        <v>22.787578293999999</v>
      </c>
      <c r="S70" s="696">
        <v>21.764049841999999</v>
      </c>
      <c r="T70" s="696">
        <v>21.764049841999999</v>
      </c>
      <c r="U70" s="696">
        <v>21.762240495</v>
      </c>
      <c r="V70" s="696">
        <v>21.761240237999999</v>
      </c>
      <c r="W70" s="696">
        <v>14.29996777</v>
      </c>
      <c r="X70" s="696">
        <v>5.7245780320000001</v>
      </c>
      <c r="Y70" s="696">
        <v>5.709575901</v>
      </c>
      <c r="Z70" s="696">
        <v>0.43631831700000001</v>
      </c>
      <c r="AA70" s="696">
        <v>0.43631831700000001</v>
      </c>
      <c r="AB70" s="696">
        <v>0.43631831700000001</v>
      </c>
      <c r="AC70" s="696">
        <v>0.43631831700000001</v>
      </c>
      <c r="AD70" s="696">
        <v>0.43631831700000001</v>
      </c>
      <c r="AE70" s="696">
        <v>0.43631831700000001</v>
      </c>
      <c r="AF70" s="696">
        <v>0.43631831700000001</v>
      </c>
      <c r="AG70" s="696">
        <v>0.43631831700000001</v>
      </c>
      <c r="AH70" s="696">
        <v>0</v>
      </c>
      <c r="AI70" s="696">
        <v>0</v>
      </c>
      <c r="AJ70" s="696">
        <v>0</v>
      </c>
      <c r="AK70" s="696">
        <v>0</v>
      </c>
      <c r="AL70" s="696">
        <v>0</v>
      </c>
      <c r="AM70" s="696">
        <v>0</v>
      </c>
      <c r="AN70" s="696">
        <v>0</v>
      </c>
      <c r="AO70" s="697">
        <v>0</v>
      </c>
      <c r="AP70" s="633"/>
      <c r="AQ70" s="695">
        <v>0</v>
      </c>
      <c r="AR70" s="696">
        <v>0</v>
      </c>
      <c r="AS70" s="696">
        <v>109208.978533599</v>
      </c>
      <c r="AT70" s="696">
        <v>109099.93602265501</v>
      </c>
      <c r="AU70" s="696">
        <v>109099.93602265501</v>
      </c>
      <c r="AV70" s="696">
        <v>109099.93602265501</v>
      </c>
      <c r="AW70" s="696">
        <v>105162.15508707</v>
      </c>
      <c r="AX70" s="696">
        <v>100840.304994135</v>
      </c>
      <c r="AY70" s="696">
        <v>100840.304994135</v>
      </c>
      <c r="AZ70" s="696">
        <v>100726.723487593</v>
      </c>
      <c r="BA70" s="696">
        <v>100663.932465351</v>
      </c>
      <c r="BB70" s="696">
        <v>69158.700714891005</v>
      </c>
      <c r="BC70" s="696">
        <v>31948.785806905002</v>
      </c>
      <c r="BD70" s="696">
        <v>31007.028940357999</v>
      </c>
      <c r="BE70" s="696">
        <v>1366.876303989</v>
      </c>
      <c r="BF70" s="696">
        <v>1366.876303989</v>
      </c>
      <c r="BG70" s="696">
        <v>1366.876303989</v>
      </c>
      <c r="BH70" s="696">
        <v>1366.876303989</v>
      </c>
      <c r="BI70" s="696">
        <v>1366.876303989</v>
      </c>
      <c r="BJ70" s="696">
        <v>1366.876303989</v>
      </c>
      <c r="BK70" s="696">
        <v>1366.876303989</v>
      </c>
      <c r="BL70" s="696">
        <v>1366.876303989</v>
      </c>
      <c r="BM70" s="696">
        <v>0</v>
      </c>
      <c r="BN70" s="696">
        <v>0</v>
      </c>
      <c r="BO70" s="696">
        <v>0</v>
      </c>
      <c r="BP70" s="696">
        <v>0</v>
      </c>
      <c r="BQ70" s="696">
        <v>0</v>
      </c>
      <c r="BR70" s="696">
        <v>0</v>
      </c>
      <c r="BS70" s="696">
        <v>0</v>
      </c>
      <c r="BT70" s="697">
        <v>0</v>
      </c>
      <c r="BU70" s="16"/>
    </row>
    <row r="71" spans="2:73" s="12" customFormat="1">
      <c r="B71" s="691" t="s">
        <v>208</v>
      </c>
      <c r="C71" s="691" t="s">
        <v>994</v>
      </c>
      <c r="D71" s="691" t="s">
        <v>21</v>
      </c>
      <c r="E71" s="691" t="s">
        <v>992</v>
      </c>
      <c r="F71" s="691" t="s">
        <v>1669</v>
      </c>
      <c r="G71" s="691" t="s">
        <v>1665</v>
      </c>
      <c r="H71" s="691">
        <v>2013</v>
      </c>
      <c r="I71" s="643" t="s">
        <v>570</v>
      </c>
      <c r="J71" s="643" t="s">
        <v>586</v>
      </c>
      <c r="K71" s="633"/>
      <c r="L71" s="695">
        <v>0</v>
      </c>
      <c r="M71" s="696">
        <v>0</v>
      </c>
      <c r="N71" s="696">
        <v>107.69694951300001</v>
      </c>
      <c r="O71" s="696">
        <v>107.69694951300001</v>
      </c>
      <c r="P71" s="696">
        <v>106.12793945</v>
      </c>
      <c r="Q71" s="696">
        <v>78.438352788000003</v>
      </c>
      <c r="R71" s="696">
        <v>13.919555409000001</v>
      </c>
      <c r="S71" s="696">
        <v>13.887440932000001</v>
      </c>
      <c r="T71" s="696">
        <v>13.887440932000001</v>
      </c>
      <c r="U71" s="696">
        <v>12.407341339</v>
      </c>
      <c r="V71" s="696">
        <v>12.407341339</v>
      </c>
      <c r="W71" s="696">
        <v>12.407341339</v>
      </c>
      <c r="X71" s="696">
        <v>10.995800443</v>
      </c>
      <c r="Y71" s="696">
        <v>10.798859942</v>
      </c>
      <c r="Z71" s="696">
        <v>0.56672607200000003</v>
      </c>
      <c r="AA71" s="696">
        <v>0.56672607200000003</v>
      </c>
      <c r="AB71" s="696">
        <v>0.56672607200000003</v>
      </c>
      <c r="AC71" s="696">
        <v>0</v>
      </c>
      <c r="AD71" s="696">
        <v>0</v>
      </c>
      <c r="AE71" s="696">
        <v>0</v>
      </c>
      <c r="AF71" s="696">
        <v>0</v>
      </c>
      <c r="AG71" s="696">
        <v>0</v>
      </c>
      <c r="AH71" s="696">
        <v>0</v>
      </c>
      <c r="AI71" s="696">
        <v>0</v>
      </c>
      <c r="AJ71" s="696">
        <v>0</v>
      </c>
      <c r="AK71" s="696">
        <v>0</v>
      </c>
      <c r="AL71" s="696">
        <v>0</v>
      </c>
      <c r="AM71" s="696">
        <v>0</v>
      </c>
      <c r="AN71" s="696">
        <v>0</v>
      </c>
      <c r="AO71" s="697">
        <v>0</v>
      </c>
      <c r="AP71" s="633"/>
      <c r="AQ71" s="698">
        <v>0</v>
      </c>
      <c r="AR71" s="699">
        <v>0</v>
      </c>
      <c r="AS71" s="699">
        <v>384018.91699277703</v>
      </c>
      <c r="AT71" s="699">
        <v>384018.91699277703</v>
      </c>
      <c r="AU71" s="699">
        <v>378082.87740865001</v>
      </c>
      <c r="AV71" s="699">
        <v>265613.39390099799</v>
      </c>
      <c r="AW71" s="699">
        <v>50059.728085950999</v>
      </c>
      <c r="AX71" s="699">
        <v>50027.636495293998</v>
      </c>
      <c r="AY71" s="699">
        <v>50027.636495293998</v>
      </c>
      <c r="AZ71" s="699">
        <v>48548.591714102004</v>
      </c>
      <c r="BA71" s="699">
        <v>48548.591714102004</v>
      </c>
      <c r="BB71" s="699">
        <v>48548.591714102004</v>
      </c>
      <c r="BC71" s="699">
        <v>35743.269303383997</v>
      </c>
      <c r="BD71" s="699">
        <v>35095.925629488003</v>
      </c>
      <c r="BE71" s="699">
        <v>566.32218807599997</v>
      </c>
      <c r="BF71" s="699">
        <v>566.32218807599997</v>
      </c>
      <c r="BG71" s="699">
        <v>566.32218807599997</v>
      </c>
      <c r="BH71" s="699">
        <v>0</v>
      </c>
      <c r="BI71" s="699">
        <v>0</v>
      </c>
      <c r="BJ71" s="699">
        <v>0</v>
      </c>
      <c r="BK71" s="699">
        <v>0</v>
      </c>
      <c r="BL71" s="699">
        <v>0</v>
      </c>
      <c r="BM71" s="699">
        <v>0</v>
      </c>
      <c r="BN71" s="699">
        <v>0</v>
      </c>
      <c r="BO71" s="699">
        <v>0</v>
      </c>
      <c r="BP71" s="699">
        <v>0</v>
      </c>
      <c r="BQ71" s="699">
        <v>0</v>
      </c>
      <c r="BR71" s="699">
        <v>0</v>
      </c>
      <c r="BS71" s="699">
        <v>0</v>
      </c>
      <c r="BT71" s="700">
        <v>0</v>
      </c>
      <c r="BU71" s="16"/>
    </row>
    <row r="72" spans="2:73" s="12" customFormat="1">
      <c r="B72" s="691"/>
      <c r="C72" s="691"/>
      <c r="D72" s="691"/>
      <c r="E72" s="691"/>
      <c r="F72" s="691"/>
      <c r="G72" s="691"/>
      <c r="H72" s="691"/>
      <c r="I72" s="643"/>
      <c r="J72" s="643"/>
      <c r="K72" s="633"/>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3"/>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c r="BU72" s="16"/>
    </row>
    <row r="73" spans="2:73" s="12" customFormat="1">
      <c r="B73" s="691" t="s">
        <v>208</v>
      </c>
      <c r="C73" s="691" t="s">
        <v>1664</v>
      </c>
      <c r="D73" s="691" t="s">
        <v>4</v>
      </c>
      <c r="E73" s="691" t="s">
        <v>992</v>
      </c>
      <c r="F73" s="691" t="s">
        <v>1088</v>
      </c>
      <c r="G73" s="691" t="s">
        <v>1665</v>
      </c>
      <c r="H73" s="691">
        <v>2013</v>
      </c>
      <c r="I73" s="643" t="s">
        <v>571</v>
      </c>
      <c r="J73" s="643" t="s">
        <v>579</v>
      </c>
      <c r="K73" s="633"/>
      <c r="L73" s="695">
        <v>0</v>
      </c>
      <c r="M73" s="696">
        <v>0</v>
      </c>
      <c r="N73" s="696">
        <v>3.0000000000000001E-3</v>
      </c>
      <c r="O73" s="696">
        <v>3.0000000000000001E-3</v>
      </c>
      <c r="P73" s="696">
        <v>3.0000000000000001E-3</v>
      </c>
      <c r="Q73" s="696">
        <v>3.0000000000000001E-3</v>
      </c>
      <c r="R73" s="696">
        <v>3.0000000000000001E-3</v>
      </c>
      <c r="S73" s="696">
        <v>3.0000000000000001E-3</v>
      </c>
      <c r="T73" s="696">
        <v>3.0000000000000001E-3</v>
      </c>
      <c r="U73" s="696">
        <v>3.0000000000000001E-3</v>
      </c>
      <c r="V73" s="696">
        <v>2E-3</v>
      </c>
      <c r="W73" s="696">
        <v>2E-3</v>
      </c>
      <c r="X73" s="696">
        <v>2E-3</v>
      </c>
      <c r="Y73" s="696">
        <v>2E-3</v>
      </c>
      <c r="Z73" s="696">
        <v>2E-3</v>
      </c>
      <c r="AA73" s="696">
        <v>2E-3</v>
      </c>
      <c r="AB73" s="696">
        <v>2E-3</v>
      </c>
      <c r="AC73" s="696">
        <v>2E-3</v>
      </c>
      <c r="AD73" s="696">
        <v>1E-3</v>
      </c>
      <c r="AE73" s="696">
        <v>1E-3</v>
      </c>
      <c r="AF73" s="696">
        <v>1E-3</v>
      </c>
      <c r="AG73" s="696">
        <v>1E-3</v>
      </c>
      <c r="AH73" s="696">
        <v>0</v>
      </c>
      <c r="AI73" s="696">
        <v>0</v>
      </c>
      <c r="AJ73" s="696">
        <v>0</v>
      </c>
      <c r="AK73" s="696">
        <v>0</v>
      </c>
      <c r="AL73" s="696">
        <v>0</v>
      </c>
      <c r="AM73" s="696">
        <v>0</v>
      </c>
      <c r="AN73" s="696">
        <v>0</v>
      </c>
      <c r="AO73" s="697">
        <v>0</v>
      </c>
      <c r="AP73" s="633"/>
      <c r="AQ73" s="695">
        <v>0</v>
      </c>
      <c r="AR73" s="696">
        <v>0</v>
      </c>
      <c r="AS73" s="696">
        <v>48</v>
      </c>
      <c r="AT73" s="696">
        <v>48</v>
      </c>
      <c r="AU73" s="696">
        <v>46</v>
      </c>
      <c r="AV73" s="696">
        <v>40</v>
      </c>
      <c r="AW73" s="696">
        <v>40</v>
      </c>
      <c r="AX73" s="696">
        <v>40</v>
      </c>
      <c r="AY73" s="696">
        <v>40</v>
      </c>
      <c r="AZ73" s="696">
        <v>40</v>
      </c>
      <c r="BA73" s="696">
        <v>33</v>
      </c>
      <c r="BB73" s="696">
        <v>33</v>
      </c>
      <c r="BC73" s="696">
        <v>32</v>
      </c>
      <c r="BD73" s="696">
        <v>32</v>
      </c>
      <c r="BE73" s="696">
        <v>32</v>
      </c>
      <c r="BF73" s="696">
        <v>32</v>
      </c>
      <c r="BG73" s="696">
        <v>32</v>
      </c>
      <c r="BH73" s="696">
        <v>32</v>
      </c>
      <c r="BI73" s="696">
        <v>17</v>
      </c>
      <c r="BJ73" s="696">
        <v>17</v>
      </c>
      <c r="BK73" s="696">
        <v>17</v>
      </c>
      <c r="BL73" s="696">
        <v>17</v>
      </c>
      <c r="BM73" s="696">
        <v>0</v>
      </c>
      <c r="BN73" s="696">
        <v>0</v>
      </c>
      <c r="BO73" s="696">
        <v>0</v>
      </c>
      <c r="BP73" s="696">
        <v>0</v>
      </c>
      <c r="BQ73" s="696">
        <v>0</v>
      </c>
      <c r="BR73" s="696">
        <v>0</v>
      </c>
      <c r="BS73" s="696">
        <v>0</v>
      </c>
      <c r="BT73" s="697">
        <v>0</v>
      </c>
      <c r="BU73" s="16"/>
    </row>
    <row r="74" spans="2:73" s="12" customFormat="1">
      <c r="B74" s="691" t="s">
        <v>208</v>
      </c>
      <c r="C74" s="691" t="s">
        <v>994</v>
      </c>
      <c r="D74" s="691" t="s">
        <v>20</v>
      </c>
      <c r="E74" s="691" t="s">
        <v>992</v>
      </c>
      <c r="F74" s="691" t="s">
        <v>1677</v>
      </c>
      <c r="G74" s="691" t="s">
        <v>1665</v>
      </c>
      <c r="H74" s="691">
        <v>2013</v>
      </c>
      <c r="I74" s="643" t="s">
        <v>571</v>
      </c>
      <c r="J74" s="643" t="s">
        <v>579</v>
      </c>
      <c r="K74" s="633"/>
      <c r="L74" s="695">
        <v>0</v>
      </c>
      <c r="M74" s="696">
        <v>0</v>
      </c>
      <c r="N74" s="696">
        <v>5.8450300000000002E-3</v>
      </c>
      <c r="O74" s="696">
        <v>5.8450300000000002E-3</v>
      </c>
      <c r="P74" s="696">
        <v>5.8450300000000002E-3</v>
      </c>
      <c r="Q74" s="696">
        <v>5.8450300000000002E-3</v>
      </c>
      <c r="R74" s="696">
        <v>0</v>
      </c>
      <c r="S74" s="696">
        <v>0</v>
      </c>
      <c r="T74" s="696">
        <v>0</v>
      </c>
      <c r="U74" s="696">
        <v>0</v>
      </c>
      <c r="V74" s="696">
        <v>0</v>
      </c>
      <c r="W74" s="696">
        <v>0</v>
      </c>
      <c r="X74" s="696">
        <v>0</v>
      </c>
      <c r="Y74" s="696">
        <v>0</v>
      </c>
      <c r="Z74" s="696">
        <v>0</v>
      </c>
      <c r="AA74" s="696">
        <v>0</v>
      </c>
      <c r="AB74" s="696">
        <v>0</v>
      </c>
      <c r="AC74" s="696">
        <v>0</v>
      </c>
      <c r="AD74" s="696">
        <v>0</v>
      </c>
      <c r="AE74" s="696">
        <v>0</v>
      </c>
      <c r="AF74" s="696">
        <v>0</v>
      </c>
      <c r="AG74" s="696">
        <v>0</v>
      </c>
      <c r="AH74" s="696">
        <v>0</v>
      </c>
      <c r="AI74" s="696">
        <v>0</v>
      </c>
      <c r="AJ74" s="696">
        <v>0</v>
      </c>
      <c r="AK74" s="696">
        <v>0</v>
      </c>
      <c r="AL74" s="696">
        <v>0</v>
      </c>
      <c r="AM74" s="696">
        <v>0</v>
      </c>
      <c r="AN74" s="696">
        <v>0</v>
      </c>
      <c r="AO74" s="697">
        <v>0</v>
      </c>
      <c r="AP74" s="633"/>
      <c r="AQ74" s="695">
        <v>0</v>
      </c>
      <c r="AR74" s="696">
        <v>0</v>
      </c>
      <c r="AS74" s="696">
        <v>32.135094899999999</v>
      </c>
      <c r="AT74" s="696">
        <v>32.135094899999999</v>
      </c>
      <c r="AU74" s="696">
        <v>32.135094899999999</v>
      </c>
      <c r="AV74" s="696">
        <v>32.135094899999999</v>
      </c>
      <c r="AW74" s="696">
        <v>0</v>
      </c>
      <c r="AX74" s="696">
        <v>0</v>
      </c>
      <c r="AY74" s="696">
        <v>0</v>
      </c>
      <c r="AZ74" s="696">
        <v>0</v>
      </c>
      <c r="BA74" s="696">
        <v>0</v>
      </c>
      <c r="BB74" s="696">
        <v>0</v>
      </c>
      <c r="BC74" s="696">
        <v>0</v>
      </c>
      <c r="BD74" s="696">
        <v>0</v>
      </c>
      <c r="BE74" s="696">
        <v>0</v>
      </c>
      <c r="BF74" s="696">
        <v>0</v>
      </c>
      <c r="BG74" s="696">
        <v>0</v>
      </c>
      <c r="BH74" s="696">
        <v>0</v>
      </c>
      <c r="BI74" s="696">
        <v>0</v>
      </c>
      <c r="BJ74" s="696">
        <v>0</v>
      </c>
      <c r="BK74" s="696">
        <v>0</v>
      </c>
      <c r="BL74" s="696">
        <v>0</v>
      </c>
      <c r="BM74" s="696">
        <v>0</v>
      </c>
      <c r="BN74" s="696">
        <v>0</v>
      </c>
      <c r="BO74" s="696">
        <v>0</v>
      </c>
      <c r="BP74" s="696">
        <v>0</v>
      </c>
      <c r="BQ74" s="696">
        <v>0</v>
      </c>
      <c r="BR74" s="696">
        <v>0</v>
      </c>
      <c r="BS74" s="696">
        <v>0</v>
      </c>
      <c r="BT74" s="697">
        <v>0</v>
      </c>
      <c r="BU74" s="16"/>
    </row>
    <row r="75" spans="2:73" s="12" customFormat="1">
      <c r="B75" s="691" t="s">
        <v>208</v>
      </c>
      <c r="C75" s="691" t="s">
        <v>1670</v>
      </c>
      <c r="D75" s="691" t="s">
        <v>17</v>
      </c>
      <c r="E75" s="691" t="s">
        <v>992</v>
      </c>
      <c r="F75" s="691" t="s">
        <v>1677</v>
      </c>
      <c r="G75" s="691" t="s">
        <v>1665</v>
      </c>
      <c r="H75" s="691">
        <v>2013</v>
      </c>
      <c r="I75" s="643" t="s">
        <v>571</v>
      </c>
      <c r="J75" s="643" t="s">
        <v>579</v>
      </c>
      <c r="K75" s="633"/>
      <c r="L75" s="695">
        <v>0</v>
      </c>
      <c r="M75" s="696">
        <v>0</v>
      </c>
      <c r="N75" s="696">
        <v>10.853999999999999</v>
      </c>
      <c r="O75" s="696">
        <v>10.853999999999999</v>
      </c>
      <c r="P75" s="696">
        <v>10.853999999999999</v>
      </c>
      <c r="Q75" s="696">
        <v>10.853999999999999</v>
      </c>
      <c r="R75" s="696">
        <v>10.853999999999999</v>
      </c>
      <c r="S75" s="696">
        <v>10.853999999999999</v>
      </c>
      <c r="T75" s="696">
        <v>10.853999999999999</v>
      </c>
      <c r="U75" s="696">
        <v>10.853999999999999</v>
      </c>
      <c r="V75" s="696">
        <v>10.853999999999999</v>
      </c>
      <c r="W75" s="696">
        <v>10.853999999999999</v>
      </c>
      <c r="X75" s="696">
        <v>10.853999999999999</v>
      </c>
      <c r="Y75" s="696">
        <v>10.853999999999999</v>
      </c>
      <c r="Z75" s="696">
        <v>10.853999999999999</v>
      </c>
      <c r="AA75" s="696">
        <v>10.853999999999999</v>
      </c>
      <c r="AB75" s="696">
        <v>10.853999999999999</v>
      </c>
      <c r="AC75" s="696">
        <v>0</v>
      </c>
      <c r="AD75" s="696">
        <v>0</v>
      </c>
      <c r="AE75" s="696">
        <v>0</v>
      </c>
      <c r="AF75" s="696">
        <v>0</v>
      </c>
      <c r="AG75" s="696">
        <v>0</v>
      </c>
      <c r="AH75" s="696">
        <v>0</v>
      </c>
      <c r="AI75" s="696">
        <v>0</v>
      </c>
      <c r="AJ75" s="696">
        <v>0</v>
      </c>
      <c r="AK75" s="696">
        <v>0</v>
      </c>
      <c r="AL75" s="696">
        <v>0</v>
      </c>
      <c r="AM75" s="696">
        <v>0</v>
      </c>
      <c r="AN75" s="696">
        <v>0</v>
      </c>
      <c r="AO75" s="697">
        <v>0</v>
      </c>
      <c r="AP75" s="633"/>
      <c r="AQ75" s="695">
        <v>0</v>
      </c>
      <c r="AR75" s="696">
        <v>0</v>
      </c>
      <c r="AS75" s="696">
        <v>25956.288</v>
      </c>
      <c r="AT75" s="696">
        <v>25956.288</v>
      </c>
      <c r="AU75" s="696">
        <v>25956.288</v>
      </c>
      <c r="AV75" s="696">
        <v>25956.288</v>
      </c>
      <c r="AW75" s="696">
        <v>25956.288</v>
      </c>
      <c r="AX75" s="696">
        <v>25956.288</v>
      </c>
      <c r="AY75" s="696">
        <v>25956.288</v>
      </c>
      <c r="AZ75" s="696">
        <v>25956.288</v>
      </c>
      <c r="BA75" s="696">
        <v>25956.288</v>
      </c>
      <c r="BB75" s="696">
        <v>25956.288</v>
      </c>
      <c r="BC75" s="696">
        <v>25956.288</v>
      </c>
      <c r="BD75" s="696">
        <v>25956.288</v>
      </c>
      <c r="BE75" s="696">
        <v>25956.288</v>
      </c>
      <c r="BF75" s="696">
        <v>25956.288</v>
      </c>
      <c r="BG75" s="696">
        <v>25956.288</v>
      </c>
      <c r="BH75" s="696">
        <v>0</v>
      </c>
      <c r="BI75" s="696">
        <v>0</v>
      </c>
      <c r="BJ75" s="696">
        <v>0</v>
      </c>
      <c r="BK75" s="696">
        <v>0</v>
      </c>
      <c r="BL75" s="696">
        <v>0</v>
      </c>
      <c r="BM75" s="696">
        <v>0</v>
      </c>
      <c r="BN75" s="696">
        <v>0</v>
      </c>
      <c r="BO75" s="696">
        <v>0</v>
      </c>
      <c r="BP75" s="696">
        <v>0</v>
      </c>
      <c r="BQ75" s="696">
        <v>0</v>
      </c>
      <c r="BR75" s="696">
        <v>0</v>
      </c>
      <c r="BS75" s="696">
        <v>0</v>
      </c>
      <c r="BT75" s="697">
        <v>0</v>
      </c>
      <c r="BU75" s="16"/>
    </row>
    <row r="76" spans="2:73" s="12" customFormat="1">
      <c r="B76" s="691" t="s">
        <v>208</v>
      </c>
      <c r="C76" s="691" t="s">
        <v>1678</v>
      </c>
      <c r="D76" s="691" t="s">
        <v>14</v>
      </c>
      <c r="E76" s="691" t="s">
        <v>992</v>
      </c>
      <c r="F76" s="691" t="s">
        <v>1088</v>
      </c>
      <c r="G76" s="691" t="s">
        <v>1665</v>
      </c>
      <c r="H76" s="691">
        <v>2013</v>
      </c>
      <c r="I76" s="643" t="s">
        <v>571</v>
      </c>
      <c r="J76" s="643" t="s">
        <v>579</v>
      </c>
      <c r="K76" s="633"/>
      <c r="L76" s="695">
        <v>0</v>
      </c>
      <c r="M76" s="696">
        <v>0</v>
      </c>
      <c r="N76" s="696">
        <v>0.88426572999999997</v>
      </c>
      <c r="O76" s="696">
        <v>0.85777330200000002</v>
      </c>
      <c r="P76" s="696">
        <v>0.85536489800000004</v>
      </c>
      <c r="Q76" s="696">
        <v>0.80192733599999999</v>
      </c>
      <c r="R76" s="696">
        <v>0.78484216600000001</v>
      </c>
      <c r="S76" s="696">
        <v>0.767756993</v>
      </c>
      <c r="T76" s="696">
        <v>0.75544562000000004</v>
      </c>
      <c r="U76" s="696">
        <v>0.75544562000000004</v>
      </c>
      <c r="V76" s="696">
        <v>0.47866041399999998</v>
      </c>
      <c r="W76" s="696">
        <v>0.47866041399999998</v>
      </c>
      <c r="X76" s="696">
        <v>0.47866041399999998</v>
      </c>
      <c r="Y76" s="696">
        <v>0.47866041399999998</v>
      </c>
      <c r="Z76" s="696">
        <v>0.34293947600000002</v>
      </c>
      <c r="AA76" s="696">
        <v>0.34293947600000002</v>
      </c>
      <c r="AB76" s="696">
        <v>0.10203947300000001</v>
      </c>
      <c r="AC76" s="696">
        <v>8.3639473000000006E-2</v>
      </c>
      <c r="AD76" s="696">
        <v>8.3639473000000006E-2</v>
      </c>
      <c r="AE76" s="696">
        <v>8.3639473000000006E-2</v>
      </c>
      <c r="AF76" s="696">
        <v>8.3639473000000006E-2</v>
      </c>
      <c r="AG76" s="696">
        <v>8.3639473000000006E-2</v>
      </c>
      <c r="AH76" s="696">
        <v>8.3639473000000006E-2</v>
      </c>
      <c r="AI76" s="696">
        <v>0</v>
      </c>
      <c r="AJ76" s="696">
        <v>0</v>
      </c>
      <c r="AK76" s="696">
        <v>0</v>
      </c>
      <c r="AL76" s="696">
        <v>0</v>
      </c>
      <c r="AM76" s="696">
        <v>0</v>
      </c>
      <c r="AN76" s="696">
        <v>0</v>
      </c>
      <c r="AO76" s="697">
        <v>0</v>
      </c>
      <c r="AP76" s="633"/>
      <c r="AQ76" s="695">
        <v>0</v>
      </c>
      <c r="AR76" s="696">
        <v>0</v>
      </c>
      <c r="AS76" s="696">
        <v>11011.10821</v>
      </c>
      <c r="AT76" s="696">
        <v>10495.20304</v>
      </c>
      <c r="AU76" s="696">
        <v>10448.302589999999</v>
      </c>
      <c r="AV76" s="696">
        <v>9418.1672209999997</v>
      </c>
      <c r="AW76" s="696">
        <v>9090.7014849999996</v>
      </c>
      <c r="AX76" s="696">
        <v>8763.2356569999993</v>
      </c>
      <c r="AY76" s="696">
        <v>8527.0582809999996</v>
      </c>
      <c r="AZ76" s="696">
        <v>8527.0582809999996</v>
      </c>
      <c r="BA76" s="696">
        <v>3200.5049130000002</v>
      </c>
      <c r="BB76" s="696">
        <v>3200.5049130000002</v>
      </c>
      <c r="BC76" s="696">
        <v>3200.5049130000002</v>
      </c>
      <c r="BD76" s="696">
        <v>3200.5049130000002</v>
      </c>
      <c r="BE76" s="696">
        <v>2749.3421020000001</v>
      </c>
      <c r="BF76" s="696">
        <v>2749.3421020000001</v>
      </c>
      <c r="BG76" s="696">
        <v>768.34210210000003</v>
      </c>
      <c r="BH76" s="696">
        <v>616.34210210000003</v>
      </c>
      <c r="BI76" s="696">
        <v>616.34210210000003</v>
      </c>
      <c r="BJ76" s="696">
        <v>616.34210210000003</v>
      </c>
      <c r="BK76" s="696">
        <v>616.34210210000003</v>
      </c>
      <c r="BL76" s="696">
        <v>616.34210210000003</v>
      </c>
      <c r="BM76" s="696">
        <v>616.34210210000003</v>
      </c>
      <c r="BN76" s="696">
        <v>0</v>
      </c>
      <c r="BO76" s="696">
        <v>0</v>
      </c>
      <c r="BP76" s="696">
        <v>0</v>
      </c>
      <c r="BQ76" s="696">
        <v>0</v>
      </c>
      <c r="BR76" s="696">
        <v>0</v>
      </c>
      <c r="BS76" s="696">
        <v>0</v>
      </c>
      <c r="BT76" s="697">
        <v>0</v>
      </c>
      <c r="BU76" s="16"/>
    </row>
    <row r="77" spans="2:73" s="12" customFormat="1">
      <c r="B77" s="691" t="s">
        <v>208</v>
      </c>
      <c r="C77" s="691" t="s">
        <v>1664</v>
      </c>
      <c r="D77" s="691" t="s">
        <v>3</v>
      </c>
      <c r="E77" s="691" t="s">
        <v>992</v>
      </c>
      <c r="F77" s="691" t="s">
        <v>1088</v>
      </c>
      <c r="G77" s="691" t="s">
        <v>1679</v>
      </c>
      <c r="H77" s="691">
        <v>2013</v>
      </c>
      <c r="I77" s="643" t="s">
        <v>571</v>
      </c>
      <c r="J77" s="643" t="s">
        <v>579</v>
      </c>
      <c r="K77" s="633"/>
      <c r="L77" s="695">
        <v>0</v>
      </c>
      <c r="M77" s="696">
        <v>0</v>
      </c>
      <c r="N77" s="696">
        <v>0.87341554099999996</v>
      </c>
      <c r="O77" s="696">
        <v>0.87341554099999996</v>
      </c>
      <c r="P77" s="696">
        <v>0.87341554099999996</v>
      </c>
      <c r="Q77" s="696">
        <v>0.87341554099999996</v>
      </c>
      <c r="R77" s="696">
        <v>0.87341554099999996</v>
      </c>
      <c r="S77" s="696">
        <v>0.87341554099999996</v>
      </c>
      <c r="T77" s="696">
        <v>0.87341554099999996</v>
      </c>
      <c r="U77" s="696">
        <v>0.87341554099999996</v>
      </c>
      <c r="V77" s="696">
        <v>0.87341554099999996</v>
      </c>
      <c r="W77" s="696">
        <v>0.87341554099999996</v>
      </c>
      <c r="X77" s="696">
        <v>0.87341554099999996</v>
      </c>
      <c r="Y77" s="696">
        <v>0.87341554099999996</v>
      </c>
      <c r="Z77" s="696">
        <v>0.87341554099999996</v>
      </c>
      <c r="AA77" s="696">
        <v>0.87341554099999996</v>
      </c>
      <c r="AB77" s="696">
        <v>0.87341554099999996</v>
      </c>
      <c r="AC77" s="696">
        <v>0.87341554099999996</v>
      </c>
      <c r="AD77" s="696">
        <v>0.87341554099999996</v>
      </c>
      <c r="AE77" s="696">
        <v>0.87341554099999996</v>
      </c>
      <c r="AF77" s="696">
        <v>0.78881093499999999</v>
      </c>
      <c r="AG77" s="696">
        <v>0</v>
      </c>
      <c r="AH77" s="696">
        <v>0</v>
      </c>
      <c r="AI77" s="696">
        <v>0</v>
      </c>
      <c r="AJ77" s="696">
        <v>0</v>
      </c>
      <c r="AK77" s="696">
        <v>0</v>
      </c>
      <c r="AL77" s="696">
        <v>0</v>
      </c>
      <c r="AM77" s="696">
        <v>0</v>
      </c>
      <c r="AN77" s="696">
        <v>0</v>
      </c>
      <c r="AO77" s="697">
        <v>0</v>
      </c>
      <c r="AP77" s="633"/>
      <c r="AQ77" s="695">
        <v>0</v>
      </c>
      <c r="AR77" s="696">
        <v>0</v>
      </c>
      <c r="AS77" s="696">
        <v>1607.31500809</v>
      </c>
      <c r="AT77" s="696">
        <v>1607.31500809</v>
      </c>
      <c r="AU77" s="696">
        <v>1607.31500809</v>
      </c>
      <c r="AV77" s="696">
        <v>1607.31500809</v>
      </c>
      <c r="AW77" s="696">
        <v>1607.31500809</v>
      </c>
      <c r="AX77" s="696">
        <v>1607.31500809</v>
      </c>
      <c r="AY77" s="696">
        <v>1607.31500809</v>
      </c>
      <c r="AZ77" s="696">
        <v>1607.31500809</v>
      </c>
      <c r="BA77" s="696">
        <v>1607.31500809</v>
      </c>
      <c r="BB77" s="696">
        <v>1607.31500809</v>
      </c>
      <c r="BC77" s="696">
        <v>1607.31500809</v>
      </c>
      <c r="BD77" s="696">
        <v>1607.31500809</v>
      </c>
      <c r="BE77" s="696">
        <v>1607.31500809</v>
      </c>
      <c r="BF77" s="696">
        <v>1607.31500809</v>
      </c>
      <c r="BG77" s="696">
        <v>1607.31500809</v>
      </c>
      <c r="BH77" s="696">
        <v>1607.31500809</v>
      </c>
      <c r="BI77" s="696">
        <v>1607.31500809</v>
      </c>
      <c r="BJ77" s="696">
        <v>1607.31500809</v>
      </c>
      <c r="BK77" s="696">
        <v>1531.6569649999999</v>
      </c>
      <c r="BL77" s="696">
        <v>0</v>
      </c>
      <c r="BM77" s="696">
        <v>0</v>
      </c>
      <c r="BN77" s="696">
        <v>0</v>
      </c>
      <c r="BO77" s="696">
        <v>0</v>
      </c>
      <c r="BP77" s="696">
        <v>0</v>
      </c>
      <c r="BQ77" s="696">
        <v>0</v>
      </c>
      <c r="BR77" s="696">
        <v>0</v>
      </c>
      <c r="BS77" s="696">
        <v>0</v>
      </c>
      <c r="BT77" s="697">
        <v>0</v>
      </c>
      <c r="BU77" s="16"/>
    </row>
    <row r="78" spans="2:73" s="12" customFormat="1">
      <c r="B78" s="691" t="s">
        <v>208</v>
      </c>
      <c r="C78" s="691" t="s">
        <v>994</v>
      </c>
      <c r="D78" s="691" t="s">
        <v>22</v>
      </c>
      <c r="E78" s="691" t="s">
        <v>992</v>
      </c>
      <c r="F78" s="691" t="s">
        <v>1677</v>
      </c>
      <c r="G78" s="691" t="s">
        <v>1665</v>
      </c>
      <c r="H78" s="691">
        <v>2013</v>
      </c>
      <c r="I78" s="643" t="s">
        <v>571</v>
      </c>
      <c r="J78" s="643" t="s">
        <v>579</v>
      </c>
      <c r="K78" s="633"/>
      <c r="L78" s="695">
        <v>0</v>
      </c>
      <c r="M78" s="696">
        <v>0</v>
      </c>
      <c r="N78" s="696">
        <v>0</v>
      </c>
      <c r="O78" s="696">
        <v>0</v>
      </c>
      <c r="P78" s="696">
        <v>0</v>
      </c>
      <c r="Q78" s="696">
        <v>0</v>
      </c>
      <c r="R78" s="696">
        <v>0</v>
      </c>
      <c r="S78" s="696">
        <v>0</v>
      </c>
      <c r="T78" s="696">
        <v>0</v>
      </c>
      <c r="U78" s="696">
        <v>0</v>
      </c>
      <c r="V78" s="696">
        <v>0</v>
      </c>
      <c r="W78" s="696">
        <v>0</v>
      </c>
      <c r="X78" s="696">
        <v>0</v>
      </c>
      <c r="Y78" s="696">
        <v>0</v>
      </c>
      <c r="Z78" s="696">
        <v>0</v>
      </c>
      <c r="AA78" s="696">
        <v>0</v>
      </c>
      <c r="AB78" s="696">
        <v>0</v>
      </c>
      <c r="AC78" s="696">
        <v>0</v>
      </c>
      <c r="AD78" s="696">
        <v>0</v>
      </c>
      <c r="AE78" s="696">
        <v>0</v>
      </c>
      <c r="AF78" s="696">
        <v>0</v>
      </c>
      <c r="AG78" s="696">
        <v>0</v>
      </c>
      <c r="AH78" s="696">
        <v>0</v>
      </c>
      <c r="AI78" s="696">
        <v>0</v>
      </c>
      <c r="AJ78" s="696">
        <v>0</v>
      </c>
      <c r="AK78" s="696">
        <v>0</v>
      </c>
      <c r="AL78" s="696">
        <v>0</v>
      </c>
      <c r="AM78" s="696">
        <v>0</v>
      </c>
      <c r="AN78" s="696">
        <v>0</v>
      </c>
      <c r="AO78" s="697">
        <v>0</v>
      </c>
      <c r="AP78" s="633"/>
      <c r="AQ78" s="695">
        <v>0</v>
      </c>
      <c r="AR78" s="696">
        <v>0</v>
      </c>
      <c r="AS78" s="696">
        <v>0</v>
      </c>
      <c r="AT78" s="696">
        <v>0</v>
      </c>
      <c r="AU78" s="696">
        <v>0</v>
      </c>
      <c r="AV78" s="696">
        <v>0</v>
      </c>
      <c r="AW78" s="696">
        <v>0</v>
      </c>
      <c r="AX78" s="696">
        <v>0</v>
      </c>
      <c r="AY78" s="696">
        <v>0</v>
      </c>
      <c r="AZ78" s="696">
        <v>0</v>
      </c>
      <c r="BA78" s="696">
        <v>0</v>
      </c>
      <c r="BB78" s="696">
        <v>0</v>
      </c>
      <c r="BC78" s="696">
        <v>0</v>
      </c>
      <c r="BD78" s="696">
        <v>0</v>
      </c>
      <c r="BE78" s="696">
        <v>0</v>
      </c>
      <c r="BF78" s="696">
        <v>0</v>
      </c>
      <c r="BG78" s="696">
        <v>0</v>
      </c>
      <c r="BH78" s="696">
        <v>0</v>
      </c>
      <c r="BI78" s="696">
        <v>0</v>
      </c>
      <c r="BJ78" s="696">
        <v>0</v>
      </c>
      <c r="BK78" s="696">
        <v>0</v>
      </c>
      <c r="BL78" s="696">
        <v>0</v>
      </c>
      <c r="BM78" s="696">
        <v>0</v>
      </c>
      <c r="BN78" s="696">
        <v>0</v>
      </c>
      <c r="BO78" s="696">
        <v>0</v>
      </c>
      <c r="BP78" s="696">
        <v>0</v>
      </c>
      <c r="BQ78" s="696">
        <v>0</v>
      </c>
      <c r="BR78" s="696">
        <v>0</v>
      </c>
      <c r="BS78" s="696">
        <v>0</v>
      </c>
      <c r="BT78" s="697">
        <v>0</v>
      </c>
      <c r="BU78" s="16"/>
    </row>
    <row r="79" spans="2:73" s="12" customFormat="1" ht="15.9">
      <c r="B79" s="691"/>
      <c r="C79" s="691"/>
      <c r="D79" s="691"/>
      <c r="E79" s="691"/>
      <c r="F79" s="691"/>
      <c r="G79" s="691"/>
      <c r="H79" s="691"/>
      <c r="I79" s="643"/>
      <c r="J79" s="643"/>
      <c r="K79" s="633"/>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3"/>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s="12" customFormat="1" ht="15.9">
      <c r="B80" s="691" t="s">
        <v>208</v>
      </c>
      <c r="C80" s="691" t="s">
        <v>1664</v>
      </c>
      <c r="D80" s="691" t="s">
        <v>2</v>
      </c>
      <c r="E80" s="691" t="s">
        <v>992</v>
      </c>
      <c r="F80" s="691" t="s">
        <v>1088</v>
      </c>
      <c r="G80" s="691" t="s">
        <v>1665</v>
      </c>
      <c r="H80" s="691">
        <v>2014</v>
      </c>
      <c r="I80" s="643" t="s">
        <v>571</v>
      </c>
      <c r="J80" s="643" t="s">
        <v>586</v>
      </c>
      <c r="K80" s="633"/>
      <c r="L80" s="695">
        <v>0</v>
      </c>
      <c r="M80" s="696">
        <v>0</v>
      </c>
      <c r="N80" s="696">
        <v>0</v>
      </c>
      <c r="O80" s="696">
        <v>3.7294937830000001</v>
      </c>
      <c r="P80" s="696">
        <v>3.7294937830000001</v>
      </c>
      <c r="Q80" s="696">
        <v>3.7294937830000001</v>
      </c>
      <c r="R80" s="696">
        <v>3.7294937830000001</v>
      </c>
      <c r="S80" s="696">
        <v>0</v>
      </c>
      <c r="T80" s="696">
        <v>0</v>
      </c>
      <c r="U80" s="696">
        <v>0</v>
      </c>
      <c r="V80" s="696">
        <v>0</v>
      </c>
      <c r="W80" s="696">
        <v>0</v>
      </c>
      <c r="X80" s="696">
        <v>0</v>
      </c>
      <c r="Y80" s="696">
        <v>0</v>
      </c>
      <c r="Z80" s="696">
        <v>0</v>
      </c>
      <c r="AA80" s="696">
        <v>0</v>
      </c>
      <c r="AB80" s="696">
        <v>0</v>
      </c>
      <c r="AC80" s="696">
        <v>0</v>
      </c>
      <c r="AD80" s="696">
        <v>0</v>
      </c>
      <c r="AE80" s="696">
        <v>0</v>
      </c>
      <c r="AF80" s="696">
        <v>0</v>
      </c>
      <c r="AG80" s="696">
        <v>0</v>
      </c>
      <c r="AH80" s="696">
        <v>0</v>
      </c>
      <c r="AI80" s="696">
        <v>0</v>
      </c>
      <c r="AJ80" s="696">
        <v>0</v>
      </c>
      <c r="AK80" s="696">
        <v>0</v>
      </c>
      <c r="AL80" s="696">
        <v>0</v>
      </c>
      <c r="AM80" s="696">
        <v>0</v>
      </c>
      <c r="AN80" s="696">
        <v>0</v>
      </c>
      <c r="AO80" s="697">
        <v>0</v>
      </c>
      <c r="AP80" s="633"/>
      <c r="AQ80" s="695">
        <v>0</v>
      </c>
      <c r="AR80" s="696">
        <v>0</v>
      </c>
      <c r="AS80" s="696">
        <v>0</v>
      </c>
      <c r="AT80" s="696">
        <v>6649.9178030000003</v>
      </c>
      <c r="AU80" s="696">
        <v>6649.9178030000003</v>
      </c>
      <c r="AV80" s="696">
        <v>6649.9178030000003</v>
      </c>
      <c r="AW80" s="696">
        <v>6649.9178030000003</v>
      </c>
      <c r="AX80" s="696">
        <v>0</v>
      </c>
      <c r="AY80" s="696">
        <v>0</v>
      </c>
      <c r="AZ80" s="696">
        <v>0</v>
      </c>
      <c r="BA80" s="696">
        <v>0</v>
      </c>
      <c r="BB80" s="696">
        <v>0</v>
      </c>
      <c r="BC80" s="696">
        <v>0</v>
      </c>
      <c r="BD80" s="696">
        <v>0</v>
      </c>
      <c r="BE80" s="696">
        <v>0</v>
      </c>
      <c r="BF80" s="696">
        <v>0</v>
      </c>
      <c r="BG80" s="696">
        <v>0</v>
      </c>
      <c r="BH80" s="696">
        <v>0</v>
      </c>
      <c r="BI80" s="696">
        <v>0</v>
      </c>
      <c r="BJ80" s="696">
        <v>0</v>
      </c>
      <c r="BK80" s="696">
        <v>0</v>
      </c>
      <c r="BL80" s="696">
        <v>0</v>
      </c>
      <c r="BM80" s="696">
        <v>0</v>
      </c>
      <c r="BN80" s="696">
        <v>0</v>
      </c>
      <c r="BO80" s="696">
        <v>0</v>
      </c>
      <c r="BP80" s="696">
        <v>0</v>
      </c>
      <c r="BQ80" s="696">
        <v>0</v>
      </c>
      <c r="BR80" s="696">
        <v>0</v>
      </c>
      <c r="BS80" s="696">
        <v>0</v>
      </c>
      <c r="BT80" s="697">
        <v>0</v>
      </c>
      <c r="BU80" s="163"/>
    </row>
    <row r="81" spans="2:73" s="12" customFormat="1">
      <c r="B81" s="691" t="s">
        <v>208</v>
      </c>
      <c r="C81" s="691" t="s">
        <v>1664</v>
      </c>
      <c r="D81" s="691" t="s">
        <v>1</v>
      </c>
      <c r="E81" s="691" t="s">
        <v>992</v>
      </c>
      <c r="F81" s="691" t="s">
        <v>1088</v>
      </c>
      <c r="G81" s="691" t="s">
        <v>1665</v>
      </c>
      <c r="H81" s="691">
        <v>2014</v>
      </c>
      <c r="I81" s="643" t="s">
        <v>571</v>
      </c>
      <c r="J81" s="643" t="s">
        <v>586</v>
      </c>
      <c r="K81" s="633"/>
      <c r="L81" s="695">
        <v>0</v>
      </c>
      <c r="M81" s="696">
        <v>0</v>
      </c>
      <c r="N81" s="696">
        <v>0</v>
      </c>
      <c r="O81" s="696">
        <v>3.1518551682088156</v>
      </c>
      <c r="P81" s="696">
        <v>3.1518551682088156</v>
      </c>
      <c r="Q81" s="696">
        <v>3.1518551682088156</v>
      </c>
      <c r="R81" s="696">
        <v>3.1518551682088156</v>
      </c>
      <c r="S81" s="696">
        <v>2.1009317493368918</v>
      </c>
      <c r="T81" s="696">
        <v>0</v>
      </c>
      <c r="U81" s="696">
        <v>0</v>
      </c>
      <c r="V81" s="696">
        <v>0</v>
      </c>
      <c r="W81" s="696">
        <v>0</v>
      </c>
      <c r="X81" s="696">
        <v>0</v>
      </c>
      <c r="Y81" s="696">
        <v>0</v>
      </c>
      <c r="Z81" s="696">
        <v>0</v>
      </c>
      <c r="AA81" s="696">
        <v>0</v>
      </c>
      <c r="AB81" s="696">
        <v>0</v>
      </c>
      <c r="AC81" s="696">
        <v>0</v>
      </c>
      <c r="AD81" s="696">
        <v>0</v>
      </c>
      <c r="AE81" s="696">
        <v>0</v>
      </c>
      <c r="AF81" s="696">
        <v>0</v>
      </c>
      <c r="AG81" s="696">
        <v>0</v>
      </c>
      <c r="AH81" s="696">
        <v>0</v>
      </c>
      <c r="AI81" s="696">
        <v>0</v>
      </c>
      <c r="AJ81" s="696">
        <v>0</v>
      </c>
      <c r="AK81" s="696">
        <v>0</v>
      </c>
      <c r="AL81" s="696">
        <v>0</v>
      </c>
      <c r="AM81" s="696">
        <v>0</v>
      </c>
      <c r="AN81" s="696">
        <v>0</v>
      </c>
      <c r="AO81" s="697">
        <v>0</v>
      </c>
      <c r="AP81" s="633"/>
      <c r="AQ81" s="695">
        <v>0</v>
      </c>
      <c r="AR81" s="696">
        <v>0</v>
      </c>
      <c r="AS81" s="696">
        <v>0</v>
      </c>
      <c r="AT81" s="696">
        <v>19972.97545174836</v>
      </c>
      <c r="AU81" s="696">
        <v>19972.97545174836</v>
      </c>
      <c r="AV81" s="696">
        <v>19972.97545174836</v>
      </c>
      <c r="AW81" s="696">
        <v>19972.97545174836</v>
      </c>
      <c r="AX81" s="696">
        <v>14295.538825600564</v>
      </c>
      <c r="AY81" s="696">
        <v>0</v>
      </c>
      <c r="AZ81" s="696">
        <v>0</v>
      </c>
      <c r="BA81" s="696">
        <v>0</v>
      </c>
      <c r="BB81" s="696">
        <v>0</v>
      </c>
      <c r="BC81" s="696">
        <v>0</v>
      </c>
      <c r="BD81" s="696">
        <v>0</v>
      </c>
      <c r="BE81" s="696">
        <v>0</v>
      </c>
      <c r="BF81" s="696">
        <v>0</v>
      </c>
      <c r="BG81" s="696">
        <v>0</v>
      </c>
      <c r="BH81" s="696">
        <v>0</v>
      </c>
      <c r="BI81" s="696">
        <v>0</v>
      </c>
      <c r="BJ81" s="696">
        <v>0</v>
      </c>
      <c r="BK81" s="696">
        <v>0</v>
      </c>
      <c r="BL81" s="696">
        <v>0</v>
      </c>
      <c r="BM81" s="696">
        <v>0</v>
      </c>
      <c r="BN81" s="696">
        <v>0</v>
      </c>
      <c r="BO81" s="696">
        <v>0</v>
      </c>
      <c r="BP81" s="696">
        <v>0</v>
      </c>
      <c r="BQ81" s="696">
        <v>0</v>
      </c>
      <c r="BR81" s="696">
        <v>0</v>
      </c>
      <c r="BS81" s="696">
        <v>0</v>
      </c>
      <c r="BT81" s="697">
        <v>0</v>
      </c>
      <c r="BU81" s="16"/>
    </row>
    <row r="82" spans="2:73" s="12" customFormat="1" ht="15.9">
      <c r="B82" s="691" t="s">
        <v>208</v>
      </c>
      <c r="C82" s="691" t="s">
        <v>1664</v>
      </c>
      <c r="D82" s="691" t="s">
        <v>5</v>
      </c>
      <c r="E82" s="691" t="s">
        <v>992</v>
      </c>
      <c r="F82" s="691" t="s">
        <v>1088</v>
      </c>
      <c r="G82" s="691" t="s">
        <v>1665</v>
      </c>
      <c r="H82" s="691">
        <v>2014</v>
      </c>
      <c r="I82" s="643" t="s">
        <v>571</v>
      </c>
      <c r="J82" s="643" t="s">
        <v>586</v>
      </c>
      <c r="K82" s="633"/>
      <c r="L82" s="695">
        <v>0</v>
      </c>
      <c r="M82" s="696">
        <v>0</v>
      </c>
      <c r="N82" s="696">
        <v>0</v>
      </c>
      <c r="O82" s="696">
        <v>16.461336119999999</v>
      </c>
      <c r="P82" s="696">
        <v>14.368959869999999</v>
      </c>
      <c r="Q82" s="696">
        <v>13.27852923</v>
      </c>
      <c r="R82" s="696">
        <v>13.27852923</v>
      </c>
      <c r="S82" s="696">
        <v>13.27852923</v>
      </c>
      <c r="T82" s="696">
        <v>13.27852923</v>
      </c>
      <c r="U82" s="696">
        <v>13.27852923</v>
      </c>
      <c r="V82" s="696">
        <v>13.26859821</v>
      </c>
      <c r="W82" s="696">
        <v>13.26859821</v>
      </c>
      <c r="X82" s="696">
        <v>12.38715891</v>
      </c>
      <c r="Y82" s="696">
        <v>11.27307532</v>
      </c>
      <c r="Z82" s="696">
        <v>9.5493342139999999</v>
      </c>
      <c r="AA82" s="696">
        <v>9.5493342139999999</v>
      </c>
      <c r="AB82" s="696">
        <v>9.5033830179999992</v>
      </c>
      <c r="AC82" s="696">
        <v>9.5033830179999992</v>
      </c>
      <c r="AD82" s="696">
        <v>9.4839716999999997</v>
      </c>
      <c r="AE82" s="696">
        <v>7.7098459110000004</v>
      </c>
      <c r="AF82" s="696">
        <v>7.7098459110000004</v>
      </c>
      <c r="AG82" s="696">
        <v>7.7098459110000004</v>
      </c>
      <c r="AH82" s="696">
        <v>7.7098459110000004</v>
      </c>
      <c r="AI82" s="696">
        <v>0</v>
      </c>
      <c r="AJ82" s="696">
        <v>0</v>
      </c>
      <c r="AK82" s="696">
        <v>0</v>
      </c>
      <c r="AL82" s="696">
        <v>0</v>
      </c>
      <c r="AM82" s="696">
        <v>0</v>
      </c>
      <c r="AN82" s="696">
        <v>0</v>
      </c>
      <c r="AO82" s="697">
        <v>0</v>
      </c>
      <c r="AP82" s="633"/>
      <c r="AQ82" s="695">
        <v>0</v>
      </c>
      <c r="AR82" s="696">
        <v>0</v>
      </c>
      <c r="AS82" s="696">
        <v>0</v>
      </c>
      <c r="AT82" s="696">
        <v>251528.18340000001</v>
      </c>
      <c r="AU82" s="696">
        <v>218198.04209999999</v>
      </c>
      <c r="AV82" s="696">
        <v>200828.21799999999</v>
      </c>
      <c r="AW82" s="696">
        <v>200828.21799999999</v>
      </c>
      <c r="AX82" s="696">
        <v>200828.21799999999</v>
      </c>
      <c r="AY82" s="696">
        <v>200828.21799999999</v>
      </c>
      <c r="AZ82" s="696">
        <v>200828.21799999999</v>
      </c>
      <c r="BA82" s="696">
        <v>200741.22219999999</v>
      </c>
      <c r="BB82" s="696">
        <v>200741.22219999999</v>
      </c>
      <c r="BC82" s="696">
        <v>186700.48920000001</v>
      </c>
      <c r="BD82" s="696">
        <v>181508.4295</v>
      </c>
      <c r="BE82" s="696">
        <v>153485.04550000001</v>
      </c>
      <c r="BF82" s="696">
        <v>153485.04550000001</v>
      </c>
      <c r="BG82" s="696">
        <v>151287.15289999999</v>
      </c>
      <c r="BH82" s="696">
        <v>151287.15289999999</v>
      </c>
      <c r="BI82" s="696">
        <v>151073.26759999999</v>
      </c>
      <c r="BJ82" s="696">
        <v>122812.6413</v>
      </c>
      <c r="BK82" s="696">
        <v>122812.6413</v>
      </c>
      <c r="BL82" s="696">
        <v>122812.6413</v>
      </c>
      <c r="BM82" s="696">
        <v>122812.6413</v>
      </c>
      <c r="BN82" s="696">
        <v>0</v>
      </c>
      <c r="BO82" s="696">
        <v>0</v>
      </c>
      <c r="BP82" s="696">
        <v>0</v>
      </c>
      <c r="BQ82" s="696">
        <v>0</v>
      </c>
      <c r="BR82" s="696">
        <v>0</v>
      </c>
      <c r="BS82" s="696">
        <v>0</v>
      </c>
      <c r="BT82" s="697">
        <v>0</v>
      </c>
      <c r="BU82" s="163"/>
    </row>
    <row r="83" spans="2:73" s="12" customFormat="1" ht="15.9">
      <c r="B83" s="691" t="s">
        <v>208</v>
      </c>
      <c r="C83" s="691" t="s">
        <v>1664</v>
      </c>
      <c r="D83" s="691" t="s">
        <v>4</v>
      </c>
      <c r="E83" s="691" t="s">
        <v>992</v>
      </c>
      <c r="F83" s="691" t="s">
        <v>1088</v>
      </c>
      <c r="G83" s="691" t="s">
        <v>1665</v>
      </c>
      <c r="H83" s="691">
        <v>2014</v>
      </c>
      <c r="I83" s="643" t="s">
        <v>571</v>
      </c>
      <c r="J83" s="643" t="s">
        <v>586</v>
      </c>
      <c r="K83" s="633"/>
      <c r="L83" s="695">
        <v>0</v>
      </c>
      <c r="M83" s="696">
        <v>0</v>
      </c>
      <c r="N83" s="696">
        <v>0</v>
      </c>
      <c r="O83" s="696">
        <v>4.3155428369999997</v>
      </c>
      <c r="P83" s="696">
        <v>4.0665137600000003</v>
      </c>
      <c r="Q83" s="696">
        <v>3.9462388980000003</v>
      </c>
      <c r="R83" s="696">
        <v>3.9462388980000003</v>
      </c>
      <c r="S83" s="696">
        <v>3.9462388980000003</v>
      </c>
      <c r="T83" s="696">
        <v>3.9462388980000003</v>
      </c>
      <c r="U83" s="696">
        <v>3.9462388980000003</v>
      </c>
      <c r="V83" s="696">
        <v>3.9347561560000006</v>
      </c>
      <c r="W83" s="696">
        <v>3.9347561560000006</v>
      </c>
      <c r="X83" s="696">
        <v>3.466649887</v>
      </c>
      <c r="Y83" s="696">
        <v>2.5272486729999999</v>
      </c>
      <c r="Z83" s="696">
        <v>2.5271864939999999</v>
      </c>
      <c r="AA83" s="696">
        <v>2.5271864939999999</v>
      </c>
      <c r="AB83" s="696">
        <v>2.5221994520000002</v>
      </c>
      <c r="AC83" s="696">
        <v>2.5221994520000002</v>
      </c>
      <c r="AD83" s="696">
        <v>2.5178546150000001</v>
      </c>
      <c r="AE83" s="696">
        <v>1.132680176</v>
      </c>
      <c r="AF83" s="696">
        <v>1.132680176</v>
      </c>
      <c r="AG83" s="696">
        <v>1.132680176</v>
      </c>
      <c r="AH83" s="696">
        <v>1.132680176</v>
      </c>
      <c r="AI83" s="696">
        <v>0</v>
      </c>
      <c r="AJ83" s="696">
        <v>0</v>
      </c>
      <c r="AK83" s="696">
        <v>0</v>
      </c>
      <c r="AL83" s="696">
        <v>0</v>
      </c>
      <c r="AM83" s="696">
        <v>0</v>
      </c>
      <c r="AN83" s="696">
        <v>0</v>
      </c>
      <c r="AO83" s="697">
        <v>0</v>
      </c>
      <c r="AP83" s="633"/>
      <c r="AQ83" s="695">
        <v>0</v>
      </c>
      <c r="AR83" s="696">
        <v>0</v>
      </c>
      <c r="AS83" s="696">
        <v>0</v>
      </c>
      <c r="AT83" s="696">
        <v>57693.637990000003</v>
      </c>
      <c r="AU83" s="696">
        <v>53726.77289</v>
      </c>
      <c r="AV83" s="696">
        <v>51810.875529999998</v>
      </c>
      <c r="AW83" s="696">
        <v>51810.875529999998</v>
      </c>
      <c r="AX83" s="696">
        <v>51810.875529999998</v>
      </c>
      <c r="AY83" s="696">
        <v>51810.875529999998</v>
      </c>
      <c r="AZ83" s="696">
        <v>51810.875529999998</v>
      </c>
      <c r="BA83" s="696">
        <v>51710.28671</v>
      </c>
      <c r="BB83" s="696">
        <v>51710.28671</v>
      </c>
      <c r="BC83" s="696">
        <v>44253.669809999999</v>
      </c>
      <c r="BD83" s="696">
        <v>40909.536639999998</v>
      </c>
      <c r="BE83" s="696">
        <v>40397.104370000001</v>
      </c>
      <c r="BF83" s="696">
        <v>40397.104370000001</v>
      </c>
      <c r="BG83" s="696">
        <v>40155.598449999998</v>
      </c>
      <c r="BH83" s="696">
        <v>40155.598449999998</v>
      </c>
      <c r="BI83" s="696">
        <v>40107.724490000001</v>
      </c>
      <c r="BJ83" s="696">
        <v>18042.830669999999</v>
      </c>
      <c r="BK83" s="696">
        <v>18042.830669999999</v>
      </c>
      <c r="BL83" s="696">
        <v>18042.830669999999</v>
      </c>
      <c r="BM83" s="696">
        <v>18042.830669999999</v>
      </c>
      <c r="BN83" s="696">
        <v>0</v>
      </c>
      <c r="BO83" s="696">
        <v>0</v>
      </c>
      <c r="BP83" s="696">
        <v>0</v>
      </c>
      <c r="BQ83" s="696">
        <v>0</v>
      </c>
      <c r="BR83" s="696">
        <v>0</v>
      </c>
      <c r="BS83" s="696">
        <v>0</v>
      </c>
      <c r="BT83" s="697">
        <v>0</v>
      </c>
      <c r="BU83" s="163"/>
    </row>
    <row r="84" spans="2:73" s="12" customFormat="1" ht="15.9">
      <c r="B84" s="691" t="s">
        <v>208</v>
      </c>
      <c r="C84" s="691" t="s">
        <v>994</v>
      </c>
      <c r="D84" s="691" t="s">
        <v>21</v>
      </c>
      <c r="E84" s="691" t="s">
        <v>992</v>
      </c>
      <c r="F84" s="691" t="s">
        <v>1677</v>
      </c>
      <c r="G84" s="691" t="s">
        <v>1665</v>
      </c>
      <c r="H84" s="691">
        <v>2014</v>
      </c>
      <c r="I84" s="643" t="s">
        <v>571</v>
      </c>
      <c r="J84" s="643" t="s">
        <v>586</v>
      </c>
      <c r="K84" s="633"/>
      <c r="L84" s="695">
        <v>0</v>
      </c>
      <c r="M84" s="696">
        <v>0</v>
      </c>
      <c r="N84" s="696">
        <v>0</v>
      </c>
      <c r="O84" s="696">
        <v>128.3195929</v>
      </c>
      <c r="P84" s="696">
        <v>127.4300528</v>
      </c>
      <c r="Q84" s="696">
        <v>104.1294329</v>
      </c>
      <c r="R84" s="696">
        <v>60.063868130000003</v>
      </c>
      <c r="S84" s="696">
        <v>60.063868130000003</v>
      </c>
      <c r="T84" s="696">
        <v>60.063868130000003</v>
      </c>
      <c r="U84" s="696">
        <v>60.063868130000003</v>
      </c>
      <c r="V84" s="696">
        <v>60.063868130000003</v>
      </c>
      <c r="W84" s="696">
        <v>60.063868130000003</v>
      </c>
      <c r="X84" s="696">
        <v>60.063868130000003</v>
      </c>
      <c r="Y84" s="696">
        <v>59.223783509999997</v>
      </c>
      <c r="Z84" s="696">
        <v>10.48897084</v>
      </c>
      <c r="AA84" s="696">
        <v>0</v>
      </c>
      <c r="AB84" s="696">
        <v>0</v>
      </c>
      <c r="AC84" s="696">
        <v>0</v>
      </c>
      <c r="AD84" s="696">
        <v>0</v>
      </c>
      <c r="AE84" s="696">
        <v>0</v>
      </c>
      <c r="AF84" s="696">
        <v>0</v>
      </c>
      <c r="AG84" s="696">
        <v>0</v>
      </c>
      <c r="AH84" s="696">
        <v>0</v>
      </c>
      <c r="AI84" s="696">
        <v>0</v>
      </c>
      <c r="AJ84" s="696">
        <v>0</v>
      </c>
      <c r="AK84" s="696">
        <v>0</v>
      </c>
      <c r="AL84" s="696">
        <v>0</v>
      </c>
      <c r="AM84" s="696">
        <v>0</v>
      </c>
      <c r="AN84" s="696">
        <v>0</v>
      </c>
      <c r="AO84" s="697">
        <v>0</v>
      </c>
      <c r="AP84" s="633"/>
      <c r="AQ84" s="695">
        <v>0</v>
      </c>
      <c r="AR84" s="696">
        <v>0</v>
      </c>
      <c r="AS84" s="696">
        <v>0</v>
      </c>
      <c r="AT84" s="696">
        <v>478358.06400000001</v>
      </c>
      <c r="AU84" s="696">
        <v>475228.47409999999</v>
      </c>
      <c r="AV84" s="696">
        <v>383682.87650000001</v>
      </c>
      <c r="AW84" s="696">
        <v>233489.1979</v>
      </c>
      <c r="AX84" s="696">
        <v>233489.1979</v>
      </c>
      <c r="AY84" s="696">
        <v>233489.1979</v>
      </c>
      <c r="AZ84" s="696">
        <v>233489.1979</v>
      </c>
      <c r="BA84" s="696">
        <v>233489.1979</v>
      </c>
      <c r="BB84" s="696">
        <v>233489.1979</v>
      </c>
      <c r="BC84" s="696">
        <v>233489.1979</v>
      </c>
      <c r="BD84" s="696">
        <v>225742.75039999999</v>
      </c>
      <c r="BE84" s="696">
        <v>35249.348859999998</v>
      </c>
      <c r="BF84" s="696">
        <v>0</v>
      </c>
      <c r="BG84" s="696">
        <v>0</v>
      </c>
      <c r="BH84" s="696">
        <v>0</v>
      </c>
      <c r="BI84" s="696">
        <v>0</v>
      </c>
      <c r="BJ84" s="696">
        <v>0</v>
      </c>
      <c r="BK84" s="696">
        <v>0</v>
      </c>
      <c r="BL84" s="696">
        <v>0</v>
      </c>
      <c r="BM84" s="696">
        <v>0</v>
      </c>
      <c r="BN84" s="696">
        <v>0</v>
      </c>
      <c r="BO84" s="696">
        <v>0</v>
      </c>
      <c r="BP84" s="696">
        <v>0</v>
      </c>
      <c r="BQ84" s="696">
        <v>0</v>
      </c>
      <c r="BR84" s="696">
        <v>0</v>
      </c>
      <c r="BS84" s="696">
        <v>0</v>
      </c>
      <c r="BT84" s="697">
        <v>0</v>
      </c>
      <c r="BU84" s="163"/>
    </row>
    <row r="85" spans="2:73" s="12" customFormat="1">
      <c r="B85" s="691" t="s">
        <v>1663</v>
      </c>
      <c r="C85" s="691" t="s">
        <v>1680</v>
      </c>
      <c r="D85" s="691" t="s">
        <v>1681</v>
      </c>
      <c r="E85" s="691" t="s">
        <v>992</v>
      </c>
      <c r="F85" s="691" t="s">
        <v>1680</v>
      </c>
      <c r="G85" s="691" t="s">
        <v>1665</v>
      </c>
      <c r="H85" s="691">
        <v>2014</v>
      </c>
      <c r="I85" s="643" t="s">
        <v>571</v>
      </c>
      <c r="J85" s="643" t="s">
        <v>586</v>
      </c>
      <c r="K85" s="633"/>
      <c r="L85" s="695">
        <v>0</v>
      </c>
      <c r="M85" s="696">
        <v>0</v>
      </c>
      <c r="N85" s="696">
        <v>0</v>
      </c>
      <c r="O85" s="696">
        <v>0.4914</v>
      </c>
      <c r="P85" s="696">
        <v>0.4914</v>
      </c>
      <c r="Q85" s="696">
        <v>0.4914</v>
      </c>
      <c r="R85" s="696">
        <v>0.4914</v>
      </c>
      <c r="S85" s="696">
        <v>0.4914</v>
      </c>
      <c r="T85" s="696">
        <v>0.4914</v>
      </c>
      <c r="U85" s="696">
        <v>0.4914</v>
      </c>
      <c r="V85" s="696">
        <v>0.4914</v>
      </c>
      <c r="W85" s="696">
        <v>0.4914</v>
      </c>
      <c r="X85" s="696">
        <v>0.4914</v>
      </c>
      <c r="Y85" s="696">
        <v>0.4914</v>
      </c>
      <c r="Z85" s="696">
        <v>0</v>
      </c>
      <c r="AA85" s="696">
        <v>0</v>
      </c>
      <c r="AB85" s="696">
        <v>0</v>
      </c>
      <c r="AC85" s="696">
        <v>0</v>
      </c>
      <c r="AD85" s="696">
        <v>0</v>
      </c>
      <c r="AE85" s="696">
        <v>0</v>
      </c>
      <c r="AF85" s="696">
        <v>0</v>
      </c>
      <c r="AG85" s="696">
        <v>0</v>
      </c>
      <c r="AH85" s="696">
        <v>0</v>
      </c>
      <c r="AI85" s="696">
        <v>0</v>
      </c>
      <c r="AJ85" s="696">
        <v>0</v>
      </c>
      <c r="AK85" s="696">
        <v>0</v>
      </c>
      <c r="AL85" s="696">
        <v>0</v>
      </c>
      <c r="AM85" s="696">
        <v>0</v>
      </c>
      <c r="AN85" s="696">
        <v>0</v>
      </c>
      <c r="AO85" s="697">
        <v>0</v>
      </c>
      <c r="AP85" s="633"/>
      <c r="AQ85" s="695">
        <v>0</v>
      </c>
      <c r="AR85" s="696">
        <v>0</v>
      </c>
      <c r="AS85" s="696">
        <v>0</v>
      </c>
      <c r="AT85" s="696">
        <v>3312.576</v>
      </c>
      <c r="AU85" s="696">
        <v>3312.576</v>
      </c>
      <c r="AV85" s="696">
        <v>3312.576</v>
      </c>
      <c r="AW85" s="696">
        <v>3312.576</v>
      </c>
      <c r="AX85" s="696">
        <v>3312.576</v>
      </c>
      <c r="AY85" s="696">
        <v>3312.576</v>
      </c>
      <c r="AZ85" s="696">
        <v>3312.576</v>
      </c>
      <c r="BA85" s="696">
        <v>3312.576</v>
      </c>
      <c r="BB85" s="696">
        <v>3312.576</v>
      </c>
      <c r="BC85" s="696">
        <v>3312.576</v>
      </c>
      <c r="BD85" s="696">
        <v>3312.576</v>
      </c>
      <c r="BE85" s="696">
        <v>0</v>
      </c>
      <c r="BF85" s="696">
        <v>0</v>
      </c>
      <c r="BG85" s="696">
        <v>0</v>
      </c>
      <c r="BH85" s="696">
        <v>0</v>
      </c>
      <c r="BI85" s="696">
        <v>0</v>
      </c>
      <c r="BJ85" s="696">
        <v>0</v>
      </c>
      <c r="BK85" s="696">
        <v>0</v>
      </c>
      <c r="BL85" s="696">
        <v>0</v>
      </c>
      <c r="BM85" s="696">
        <v>0</v>
      </c>
      <c r="BN85" s="696">
        <v>0</v>
      </c>
      <c r="BO85" s="696">
        <v>0</v>
      </c>
      <c r="BP85" s="696">
        <v>0</v>
      </c>
      <c r="BQ85" s="696">
        <v>0</v>
      </c>
      <c r="BR85" s="696">
        <v>0</v>
      </c>
      <c r="BS85" s="696">
        <v>0</v>
      </c>
      <c r="BT85" s="697">
        <v>0</v>
      </c>
      <c r="BU85" s="16"/>
    </row>
    <row r="86" spans="2:73" s="12" customFormat="1">
      <c r="B86" s="691" t="s">
        <v>208</v>
      </c>
      <c r="C86" s="691" t="s">
        <v>1671</v>
      </c>
      <c r="D86" s="691" t="s">
        <v>14</v>
      </c>
      <c r="E86" s="691" t="s">
        <v>992</v>
      </c>
      <c r="F86" s="691" t="s">
        <v>1088</v>
      </c>
      <c r="G86" s="691" t="s">
        <v>1665</v>
      </c>
      <c r="H86" s="691">
        <v>2014</v>
      </c>
      <c r="I86" s="643" t="s">
        <v>571</v>
      </c>
      <c r="J86" s="643" t="s">
        <v>586</v>
      </c>
      <c r="K86" s="633"/>
      <c r="L86" s="695">
        <v>0</v>
      </c>
      <c r="M86" s="696">
        <v>0</v>
      </c>
      <c r="N86" s="696">
        <v>0</v>
      </c>
      <c r="O86" s="696">
        <v>0.81935835800000001</v>
      </c>
      <c r="P86" s="696">
        <v>0.81813030200000003</v>
      </c>
      <c r="Q86" s="696">
        <v>0.75968392100000004</v>
      </c>
      <c r="R86" s="696">
        <v>0.73537294499999994</v>
      </c>
      <c r="S86" s="696">
        <v>0.71106197500000001</v>
      </c>
      <c r="T86" s="696">
        <v>0.71106197500000001</v>
      </c>
      <c r="U86" s="696">
        <v>0.69725307999999997</v>
      </c>
      <c r="V86" s="696">
        <v>0.69725307999999997</v>
      </c>
      <c r="W86" s="696">
        <v>0.43506245700000001</v>
      </c>
      <c r="X86" s="696">
        <v>0.43506245700000001</v>
      </c>
      <c r="Y86" s="696">
        <v>0.32569999199999999</v>
      </c>
      <c r="Z86" s="696">
        <v>0.32569999199999999</v>
      </c>
      <c r="AA86" s="696">
        <v>0.32569999199999999</v>
      </c>
      <c r="AB86" s="696">
        <v>0.32569999199999999</v>
      </c>
      <c r="AC86" s="696">
        <v>0</v>
      </c>
      <c r="AD86" s="696">
        <v>0</v>
      </c>
      <c r="AE86" s="696">
        <v>0</v>
      </c>
      <c r="AF86" s="696">
        <v>0</v>
      </c>
      <c r="AG86" s="696">
        <v>0</v>
      </c>
      <c r="AH86" s="696">
        <v>0</v>
      </c>
      <c r="AI86" s="696">
        <v>0</v>
      </c>
      <c r="AJ86" s="696">
        <v>0</v>
      </c>
      <c r="AK86" s="696">
        <v>0</v>
      </c>
      <c r="AL86" s="696">
        <v>0</v>
      </c>
      <c r="AM86" s="696">
        <v>0</v>
      </c>
      <c r="AN86" s="696">
        <v>0</v>
      </c>
      <c r="AO86" s="697">
        <v>0</v>
      </c>
      <c r="AP86" s="633"/>
      <c r="AQ86" s="695">
        <v>0</v>
      </c>
      <c r="AR86" s="696">
        <v>0</v>
      </c>
      <c r="AS86" s="696">
        <v>0</v>
      </c>
      <c r="AT86" s="696">
        <v>10959.48314</v>
      </c>
      <c r="AU86" s="696">
        <v>10935.568370000001</v>
      </c>
      <c r="AV86" s="696">
        <v>9812.3297000000002</v>
      </c>
      <c r="AW86" s="696">
        <v>9346.3694419999993</v>
      </c>
      <c r="AX86" s="696">
        <v>8880.4091489999992</v>
      </c>
      <c r="AY86" s="696">
        <v>8880.4091489999992</v>
      </c>
      <c r="AZ86" s="696">
        <v>8615.503815</v>
      </c>
      <c r="BA86" s="696">
        <v>8615.503815</v>
      </c>
      <c r="BB86" s="696">
        <v>3579.6152339999999</v>
      </c>
      <c r="BC86" s="696">
        <v>3579.6152339999999</v>
      </c>
      <c r="BD86" s="696">
        <v>2678</v>
      </c>
      <c r="BE86" s="696">
        <v>2678</v>
      </c>
      <c r="BF86" s="696">
        <v>2678</v>
      </c>
      <c r="BG86" s="696">
        <v>2678</v>
      </c>
      <c r="BH86" s="696">
        <v>0</v>
      </c>
      <c r="BI86" s="696">
        <v>0</v>
      </c>
      <c r="BJ86" s="696">
        <v>0</v>
      </c>
      <c r="BK86" s="696">
        <v>0</v>
      </c>
      <c r="BL86" s="696">
        <v>0</v>
      </c>
      <c r="BM86" s="696">
        <v>0</v>
      </c>
      <c r="BN86" s="696">
        <v>0</v>
      </c>
      <c r="BO86" s="696">
        <v>0</v>
      </c>
      <c r="BP86" s="696">
        <v>0</v>
      </c>
      <c r="BQ86" s="696">
        <v>0</v>
      </c>
      <c r="BR86" s="696">
        <v>0</v>
      </c>
      <c r="BS86" s="696">
        <v>0</v>
      </c>
      <c r="BT86" s="697">
        <v>0</v>
      </c>
      <c r="BU86" s="16"/>
    </row>
    <row r="87" spans="2:73" s="12" customFormat="1">
      <c r="B87" s="691" t="s">
        <v>208</v>
      </c>
      <c r="C87" s="691" t="s">
        <v>1664</v>
      </c>
      <c r="D87" s="691" t="s">
        <v>3</v>
      </c>
      <c r="E87" s="691" t="s">
        <v>992</v>
      </c>
      <c r="F87" s="691" t="s">
        <v>1088</v>
      </c>
      <c r="G87" s="691" t="s">
        <v>1665</v>
      </c>
      <c r="H87" s="691">
        <v>2014</v>
      </c>
      <c r="I87" s="643" t="s">
        <v>571</v>
      </c>
      <c r="J87" s="643" t="s">
        <v>586</v>
      </c>
      <c r="K87" s="633"/>
      <c r="L87" s="695">
        <v>0</v>
      </c>
      <c r="M87" s="696">
        <v>0</v>
      </c>
      <c r="N87" s="696">
        <v>0</v>
      </c>
      <c r="O87" s="696">
        <v>15.726592405000003</v>
      </c>
      <c r="P87" s="696">
        <v>15.726592405000003</v>
      </c>
      <c r="Q87" s="696">
        <v>15.726592405000003</v>
      </c>
      <c r="R87" s="696">
        <v>15.726592405000003</v>
      </c>
      <c r="S87" s="696">
        <v>15.726592405000003</v>
      </c>
      <c r="T87" s="696">
        <v>15.726592405000003</v>
      </c>
      <c r="U87" s="696">
        <v>15.726592405000003</v>
      </c>
      <c r="V87" s="696">
        <v>15.726592405000003</v>
      </c>
      <c r="W87" s="696">
        <v>15.726592405000003</v>
      </c>
      <c r="X87" s="696">
        <v>15.726592405000003</v>
      </c>
      <c r="Y87" s="696">
        <v>15.726592405000003</v>
      </c>
      <c r="Z87" s="696">
        <v>15.726592405000003</v>
      </c>
      <c r="AA87" s="696">
        <v>15.726592405000003</v>
      </c>
      <c r="AB87" s="696">
        <v>15.726592405000003</v>
      </c>
      <c r="AC87" s="696">
        <v>15.726592405000003</v>
      </c>
      <c r="AD87" s="696">
        <v>15.726592405000003</v>
      </c>
      <c r="AE87" s="696">
        <v>15.726592405000003</v>
      </c>
      <c r="AF87" s="696">
        <v>15.726592405000003</v>
      </c>
      <c r="AG87" s="696">
        <v>14.871622370000001</v>
      </c>
      <c r="AH87" s="696">
        <v>0</v>
      </c>
      <c r="AI87" s="696">
        <v>0</v>
      </c>
      <c r="AJ87" s="696">
        <v>0</v>
      </c>
      <c r="AK87" s="696">
        <v>0</v>
      </c>
      <c r="AL87" s="696">
        <v>0</v>
      </c>
      <c r="AM87" s="696">
        <v>0</v>
      </c>
      <c r="AN87" s="696">
        <v>0</v>
      </c>
      <c r="AO87" s="697">
        <v>0</v>
      </c>
      <c r="AP87" s="633"/>
      <c r="AQ87" s="695">
        <v>0</v>
      </c>
      <c r="AR87" s="696">
        <v>0</v>
      </c>
      <c r="AS87" s="696">
        <v>0</v>
      </c>
      <c r="AT87" s="696">
        <v>29839.1425132</v>
      </c>
      <c r="AU87" s="696">
        <v>29839.1425132</v>
      </c>
      <c r="AV87" s="696">
        <v>29839.1425132</v>
      </c>
      <c r="AW87" s="696">
        <v>29839.1425132</v>
      </c>
      <c r="AX87" s="696">
        <v>29839.1425132</v>
      </c>
      <c r="AY87" s="696">
        <v>29839.1425132</v>
      </c>
      <c r="AZ87" s="696">
        <v>29839.1425132</v>
      </c>
      <c r="BA87" s="696">
        <v>29839.1425132</v>
      </c>
      <c r="BB87" s="696">
        <v>29839.1425132</v>
      </c>
      <c r="BC87" s="696">
        <v>29839.1425132</v>
      </c>
      <c r="BD87" s="696">
        <v>29839.1425132</v>
      </c>
      <c r="BE87" s="696">
        <v>29839.1425132</v>
      </c>
      <c r="BF87" s="696">
        <v>29839.1425132</v>
      </c>
      <c r="BG87" s="696">
        <v>29839.1425132</v>
      </c>
      <c r="BH87" s="696">
        <v>29839.1425132</v>
      </c>
      <c r="BI87" s="696">
        <v>29839.1425132</v>
      </c>
      <c r="BJ87" s="696">
        <v>29839.1425132</v>
      </c>
      <c r="BK87" s="696">
        <v>29839.1425132</v>
      </c>
      <c r="BL87" s="696">
        <v>29074.58178</v>
      </c>
      <c r="BM87" s="696">
        <v>0</v>
      </c>
      <c r="BN87" s="696">
        <v>0</v>
      </c>
      <c r="BO87" s="696">
        <v>0</v>
      </c>
      <c r="BP87" s="696">
        <v>0</v>
      </c>
      <c r="BQ87" s="696">
        <v>0</v>
      </c>
      <c r="BR87" s="696">
        <v>0</v>
      </c>
      <c r="BS87" s="696">
        <v>0</v>
      </c>
      <c r="BT87" s="697">
        <v>0</v>
      </c>
      <c r="BU87" s="16"/>
    </row>
    <row r="88" spans="2:73" s="12" customFormat="1">
      <c r="B88" s="691" t="s">
        <v>1663</v>
      </c>
      <c r="C88" s="691" t="s">
        <v>1664</v>
      </c>
      <c r="D88" s="691" t="s">
        <v>42</v>
      </c>
      <c r="E88" s="691" t="s">
        <v>992</v>
      </c>
      <c r="F88" s="691" t="s">
        <v>1088</v>
      </c>
      <c r="G88" s="691" t="s">
        <v>1679</v>
      </c>
      <c r="H88" s="691">
        <v>2014</v>
      </c>
      <c r="I88" s="643" t="s">
        <v>571</v>
      </c>
      <c r="J88" s="643" t="s">
        <v>586</v>
      </c>
      <c r="K88" s="633"/>
      <c r="L88" s="695">
        <v>0</v>
      </c>
      <c r="M88" s="696">
        <v>0</v>
      </c>
      <c r="N88" s="696">
        <v>0</v>
      </c>
      <c r="O88" s="696">
        <v>5.8859750000000002</v>
      </c>
      <c r="P88" s="696">
        <v>0</v>
      </c>
      <c r="Q88" s="696">
        <v>0</v>
      </c>
      <c r="R88" s="696">
        <v>0</v>
      </c>
      <c r="S88" s="696">
        <v>0</v>
      </c>
      <c r="T88" s="696">
        <v>0</v>
      </c>
      <c r="U88" s="696">
        <v>0</v>
      </c>
      <c r="V88" s="696">
        <v>0</v>
      </c>
      <c r="W88" s="696">
        <v>0</v>
      </c>
      <c r="X88" s="696">
        <v>0</v>
      </c>
      <c r="Y88" s="696">
        <v>0</v>
      </c>
      <c r="Z88" s="696">
        <v>0</v>
      </c>
      <c r="AA88" s="696">
        <v>0</v>
      </c>
      <c r="AB88" s="696">
        <v>0</v>
      </c>
      <c r="AC88" s="696">
        <v>0</v>
      </c>
      <c r="AD88" s="696">
        <v>0</v>
      </c>
      <c r="AE88" s="696">
        <v>0</v>
      </c>
      <c r="AF88" s="696">
        <v>0</v>
      </c>
      <c r="AG88" s="696">
        <v>0</v>
      </c>
      <c r="AH88" s="696">
        <v>0</v>
      </c>
      <c r="AI88" s="696">
        <v>0</v>
      </c>
      <c r="AJ88" s="696">
        <v>0</v>
      </c>
      <c r="AK88" s="696">
        <v>0</v>
      </c>
      <c r="AL88" s="696">
        <v>0</v>
      </c>
      <c r="AM88" s="696">
        <v>0</v>
      </c>
      <c r="AN88" s="696">
        <v>0</v>
      </c>
      <c r="AO88" s="697">
        <v>0</v>
      </c>
      <c r="AP88" s="633"/>
      <c r="AQ88" s="698">
        <v>0</v>
      </c>
      <c r="AR88" s="699">
        <v>0</v>
      </c>
      <c r="AS88" s="699">
        <v>0</v>
      </c>
      <c r="AT88" s="699">
        <v>0</v>
      </c>
      <c r="AU88" s="699">
        <v>0</v>
      </c>
      <c r="AV88" s="699">
        <v>0</v>
      </c>
      <c r="AW88" s="699">
        <v>0</v>
      </c>
      <c r="AX88" s="699">
        <v>0</v>
      </c>
      <c r="AY88" s="699">
        <v>0</v>
      </c>
      <c r="AZ88" s="699">
        <v>0</v>
      </c>
      <c r="BA88" s="699">
        <v>0</v>
      </c>
      <c r="BB88" s="699">
        <v>0</v>
      </c>
      <c r="BC88" s="699">
        <v>0</v>
      </c>
      <c r="BD88" s="699">
        <v>0</v>
      </c>
      <c r="BE88" s="699">
        <v>0</v>
      </c>
      <c r="BF88" s="699">
        <v>0</v>
      </c>
      <c r="BG88" s="699">
        <v>0</v>
      </c>
      <c r="BH88" s="699">
        <v>0</v>
      </c>
      <c r="BI88" s="699">
        <v>0</v>
      </c>
      <c r="BJ88" s="699">
        <v>0</v>
      </c>
      <c r="BK88" s="699">
        <v>0</v>
      </c>
      <c r="BL88" s="699">
        <v>0</v>
      </c>
      <c r="BM88" s="699">
        <v>0</v>
      </c>
      <c r="BN88" s="699">
        <v>0</v>
      </c>
      <c r="BO88" s="699">
        <v>0</v>
      </c>
      <c r="BP88" s="699">
        <v>0</v>
      </c>
      <c r="BQ88" s="699">
        <v>0</v>
      </c>
      <c r="BR88" s="699">
        <v>0</v>
      </c>
      <c r="BS88" s="699">
        <v>0</v>
      </c>
      <c r="BT88" s="700">
        <v>0</v>
      </c>
      <c r="BU88" s="16"/>
    </row>
    <row r="89" spans="2:73" s="12" customFormat="1">
      <c r="B89" s="691" t="s">
        <v>208</v>
      </c>
      <c r="C89" s="691" t="s">
        <v>1664</v>
      </c>
      <c r="D89" s="691" t="s">
        <v>7</v>
      </c>
      <c r="E89" s="691" t="s">
        <v>992</v>
      </c>
      <c r="F89" s="691" t="s">
        <v>1088</v>
      </c>
      <c r="G89" s="691" t="s">
        <v>1665</v>
      </c>
      <c r="H89" s="691">
        <v>2014</v>
      </c>
      <c r="I89" s="643" t="s">
        <v>571</v>
      </c>
      <c r="J89" s="643" t="s">
        <v>586</v>
      </c>
      <c r="K89" s="633"/>
      <c r="L89" s="695">
        <v>0</v>
      </c>
      <c r="M89" s="696">
        <v>0</v>
      </c>
      <c r="N89" s="696">
        <v>0</v>
      </c>
      <c r="O89" s="696">
        <v>0.50674754700000002</v>
      </c>
      <c r="P89" s="696">
        <v>0.50674754700000002</v>
      </c>
      <c r="Q89" s="696">
        <v>0.50674754700000002</v>
      </c>
      <c r="R89" s="696">
        <v>0.50674754700000002</v>
      </c>
      <c r="S89" s="696">
        <v>0.50674754700000002</v>
      </c>
      <c r="T89" s="696">
        <v>0.50674754700000002</v>
      </c>
      <c r="U89" s="696">
        <v>0.50674754700000002</v>
      </c>
      <c r="V89" s="696">
        <v>0.50674754700000002</v>
      </c>
      <c r="W89" s="696">
        <v>0.50674754700000002</v>
      </c>
      <c r="X89" s="696">
        <v>0.50674754700000002</v>
      </c>
      <c r="Y89" s="696">
        <v>0.50674754700000002</v>
      </c>
      <c r="Z89" s="696">
        <v>0.50674754700000002</v>
      </c>
      <c r="AA89" s="696">
        <v>0.25337377300000002</v>
      </c>
      <c r="AB89" s="696">
        <v>0</v>
      </c>
      <c r="AC89" s="696">
        <v>0</v>
      </c>
      <c r="AD89" s="696">
        <v>0</v>
      </c>
      <c r="AE89" s="696">
        <v>0</v>
      </c>
      <c r="AF89" s="696">
        <v>0</v>
      </c>
      <c r="AG89" s="696">
        <v>0</v>
      </c>
      <c r="AH89" s="696">
        <v>0</v>
      </c>
      <c r="AI89" s="696">
        <v>0</v>
      </c>
      <c r="AJ89" s="696">
        <v>0</v>
      </c>
      <c r="AK89" s="696">
        <v>0</v>
      </c>
      <c r="AL89" s="696">
        <v>0</v>
      </c>
      <c r="AM89" s="696">
        <v>0</v>
      </c>
      <c r="AN89" s="696">
        <v>0</v>
      </c>
      <c r="AO89" s="697">
        <v>0</v>
      </c>
      <c r="AP89" s="633"/>
      <c r="AQ89" s="692">
        <v>0</v>
      </c>
      <c r="AR89" s="693">
        <v>0</v>
      </c>
      <c r="AS89" s="693">
        <v>0</v>
      </c>
      <c r="AT89" s="693">
        <v>7734.42</v>
      </c>
      <c r="AU89" s="693">
        <v>7734.42</v>
      </c>
      <c r="AV89" s="693">
        <v>7734.42</v>
      </c>
      <c r="AW89" s="693">
        <v>7734.42</v>
      </c>
      <c r="AX89" s="693">
        <v>7734.42</v>
      </c>
      <c r="AY89" s="693">
        <v>7734.42</v>
      </c>
      <c r="AZ89" s="693">
        <v>7734.42</v>
      </c>
      <c r="BA89" s="693">
        <v>7734.42</v>
      </c>
      <c r="BB89" s="693">
        <v>7734.42</v>
      </c>
      <c r="BC89" s="693">
        <v>7734.42</v>
      </c>
      <c r="BD89" s="693">
        <v>7734.42</v>
      </c>
      <c r="BE89" s="693">
        <v>7734.42</v>
      </c>
      <c r="BF89" s="693">
        <v>3867.21</v>
      </c>
      <c r="BG89" s="693">
        <v>0</v>
      </c>
      <c r="BH89" s="693">
        <v>0</v>
      </c>
      <c r="BI89" s="693">
        <v>0</v>
      </c>
      <c r="BJ89" s="693">
        <v>0</v>
      </c>
      <c r="BK89" s="693">
        <v>0</v>
      </c>
      <c r="BL89" s="693">
        <v>0</v>
      </c>
      <c r="BM89" s="693">
        <v>0</v>
      </c>
      <c r="BN89" s="693">
        <v>0</v>
      </c>
      <c r="BO89" s="693">
        <v>0</v>
      </c>
      <c r="BP89" s="693">
        <v>0</v>
      </c>
      <c r="BQ89" s="693">
        <v>0</v>
      </c>
      <c r="BR89" s="693">
        <v>0</v>
      </c>
      <c r="BS89" s="693">
        <v>0</v>
      </c>
      <c r="BT89" s="694">
        <v>0</v>
      </c>
      <c r="BU89" s="16"/>
    </row>
    <row r="90" spans="2:73" s="12" customFormat="1">
      <c r="B90" s="691" t="s">
        <v>208</v>
      </c>
      <c r="C90" s="691" t="s">
        <v>994</v>
      </c>
      <c r="D90" s="691" t="s">
        <v>22</v>
      </c>
      <c r="E90" s="691" t="s">
        <v>992</v>
      </c>
      <c r="F90" s="691" t="s">
        <v>1677</v>
      </c>
      <c r="G90" s="691" t="s">
        <v>1665</v>
      </c>
      <c r="H90" s="691">
        <v>2014</v>
      </c>
      <c r="I90" s="643" t="s">
        <v>571</v>
      </c>
      <c r="J90" s="643" t="s">
        <v>586</v>
      </c>
      <c r="K90" s="633"/>
      <c r="L90" s="695">
        <v>0</v>
      </c>
      <c r="M90" s="696">
        <v>0</v>
      </c>
      <c r="N90" s="696">
        <v>0</v>
      </c>
      <c r="O90" s="696">
        <v>151.37413219999999</v>
      </c>
      <c r="P90" s="696">
        <v>151.37413219999999</v>
      </c>
      <c r="Q90" s="696">
        <v>151.37413219999999</v>
      </c>
      <c r="R90" s="696">
        <v>151.27034080000001</v>
      </c>
      <c r="S90" s="696">
        <v>151.27034080000001</v>
      </c>
      <c r="T90" s="696">
        <v>151.27034080000001</v>
      </c>
      <c r="U90" s="696">
        <v>141.89364359999999</v>
      </c>
      <c r="V90" s="696">
        <v>141.89364359999999</v>
      </c>
      <c r="W90" s="696">
        <v>138.32600450000001</v>
      </c>
      <c r="X90" s="696">
        <v>98.601761800000006</v>
      </c>
      <c r="Y90" s="696">
        <v>59.723302490000002</v>
      </c>
      <c r="Z90" s="696">
        <v>59.723302490000002</v>
      </c>
      <c r="AA90" s="696">
        <v>45.623635759999999</v>
      </c>
      <c r="AB90" s="696">
        <v>45.623635759999999</v>
      </c>
      <c r="AC90" s="696">
        <v>45.623635759999999</v>
      </c>
      <c r="AD90" s="696">
        <v>36.496685769999999</v>
      </c>
      <c r="AE90" s="696">
        <v>4.1939579900000004</v>
      </c>
      <c r="AF90" s="696">
        <v>4.1939579900000004</v>
      </c>
      <c r="AG90" s="696">
        <v>4.1939579900000004</v>
      </c>
      <c r="AH90" s="696">
        <v>4.1939579900000004</v>
      </c>
      <c r="AI90" s="696">
        <v>0</v>
      </c>
      <c r="AJ90" s="696">
        <v>0</v>
      </c>
      <c r="AK90" s="696">
        <v>0</v>
      </c>
      <c r="AL90" s="696">
        <v>0</v>
      </c>
      <c r="AM90" s="696">
        <v>0</v>
      </c>
      <c r="AN90" s="696">
        <v>0</v>
      </c>
      <c r="AO90" s="697">
        <v>0</v>
      </c>
      <c r="AP90" s="633"/>
      <c r="AQ90" s="695">
        <v>0</v>
      </c>
      <c r="AR90" s="696">
        <v>0</v>
      </c>
      <c r="AS90" s="696">
        <v>0</v>
      </c>
      <c r="AT90" s="696">
        <v>1293084.9709999999</v>
      </c>
      <c r="AU90" s="696">
        <v>1293084.9709999999</v>
      </c>
      <c r="AV90" s="696">
        <v>1293084.9709999999</v>
      </c>
      <c r="AW90" s="696">
        <v>1292720.449</v>
      </c>
      <c r="AX90" s="696">
        <v>1292720.449</v>
      </c>
      <c r="AY90" s="696">
        <v>1292720.449</v>
      </c>
      <c r="AZ90" s="696">
        <v>1204616.4720000001</v>
      </c>
      <c r="BA90" s="696">
        <v>1204616.4720000001</v>
      </c>
      <c r="BB90" s="696">
        <v>1190945.0819999999</v>
      </c>
      <c r="BC90" s="696">
        <v>817351.66830000002</v>
      </c>
      <c r="BD90" s="696">
        <v>451145.47350000002</v>
      </c>
      <c r="BE90" s="696">
        <v>449944.42070000002</v>
      </c>
      <c r="BF90" s="696">
        <v>358887.80540000001</v>
      </c>
      <c r="BG90" s="696">
        <v>358887.80540000001</v>
      </c>
      <c r="BH90" s="696">
        <v>358887.80540000001</v>
      </c>
      <c r="BI90" s="696">
        <v>284808.95309999998</v>
      </c>
      <c r="BJ90" s="696">
        <v>14609.60455</v>
      </c>
      <c r="BK90" s="696">
        <v>14609.60455</v>
      </c>
      <c r="BL90" s="696">
        <v>14609.60455</v>
      </c>
      <c r="BM90" s="696">
        <v>14609.60455</v>
      </c>
      <c r="BN90" s="696">
        <v>0</v>
      </c>
      <c r="BO90" s="696">
        <v>0</v>
      </c>
      <c r="BP90" s="696">
        <v>0</v>
      </c>
      <c r="BQ90" s="696">
        <v>0</v>
      </c>
      <c r="BR90" s="696">
        <v>0</v>
      </c>
      <c r="BS90" s="696">
        <v>0</v>
      </c>
      <c r="BT90" s="697">
        <v>0</v>
      </c>
      <c r="BU90" s="16"/>
    </row>
    <row r="91" spans="2:73" s="12" customFormat="1">
      <c r="B91" s="691" t="s">
        <v>208</v>
      </c>
      <c r="C91" s="691" t="s">
        <v>489</v>
      </c>
      <c r="D91" s="691" t="s">
        <v>1682</v>
      </c>
      <c r="E91" s="691" t="s">
        <v>992</v>
      </c>
      <c r="F91" s="691" t="s">
        <v>489</v>
      </c>
      <c r="G91" s="691" t="s">
        <v>1679</v>
      </c>
      <c r="H91" s="691">
        <v>2014</v>
      </c>
      <c r="I91" s="643" t="s">
        <v>571</v>
      </c>
      <c r="J91" s="643" t="s">
        <v>586</v>
      </c>
      <c r="K91" s="633"/>
      <c r="L91" s="695">
        <v>0</v>
      </c>
      <c r="M91" s="696">
        <v>0</v>
      </c>
      <c r="N91" s="696">
        <v>0</v>
      </c>
      <c r="O91" s="696">
        <v>95.580107819999995</v>
      </c>
      <c r="P91" s="696">
        <v>0</v>
      </c>
      <c r="Q91" s="696">
        <v>0</v>
      </c>
      <c r="R91" s="696">
        <v>0</v>
      </c>
      <c r="S91" s="696">
        <v>0</v>
      </c>
      <c r="T91" s="696">
        <v>0</v>
      </c>
      <c r="U91" s="696">
        <v>0</v>
      </c>
      <c r="V91" s="696">
        <v>0</v>
      </c>
      <c r="W91" s="696">
        <v>0</v>
      </c>
      <c r="X91" s="696">
        <v>0</v>
      </c>
      <c r="Y91" s="696">
        <v>0</v>
      </c>
      <c r="Z91" s="696">
        <v>0</v>
      </c>
      <c r="AA91" s="696">
        <v>0</v>
      </c>
      <c r="AB91" s="696">
        <v>0</v>
      </c>
      <c r="AC91" s="696">
        <v>0</v>
      </c>
      <c r="AD91" s="696">
        <v>0</v>
      </c>
      <c r="AE91" s="696">
        <v>0</v>
      </c>
      <c r="AF91" s="696">
        <v>0</v>
      </c>
      <c r="AG91" s="696">
        <v>0</v>
      </c>
      <c r="AH91" s="696">
        <v>0</v>
      </c>
      <c r="AI91" s="696">
        <v>0</v>
      </c>
      <c r="AJ91" s="696">
        <v>0</v>
      </c>
      <c r="AK91" s="696">
        <v>0</v>
      </c>
      <c r="AL91" s="696">
        <v>0</v>
      </c>
      <c r="AM91" s="696">
        <v>0</v>
      </c>
      <c r="AN91" s="696">
        <v>0</v>
      </c>
      <c r="AO91" s="697">
        <v>0</v>
      </c>
      <c r="AP91" s="633"/>
      <c r="AQ91" s="695">
        <v>0</v>
      </c>
      <c r="AR91" s="696">
        <v>0</v>
      </c>
      <c r="AS91" s="696">
        <v>0</v>
      </c>
      <c r="AT91" s="696">
        <v>0</v>
      </c>
      <c r="AU91" s="696">
        <v>0</v>
      </c>
      <c r="AV91" s="696">
        <v>0</v>
      </c>
      <c r="AW91" s="696">
        <v>0</v>
      </c>
      <c r="AX91" s="696">
        <v>0</v>
      </c>
      <c r="AY91" s="696">
        <v>0</v>
      </c>
      <c r="AZ91" s="696">
        <v>0</v>
      </c>
      <c r="BA91" s="696">
        <v>0</v>
      </c>
      <c r="BB91" s="696">
        <v>0</v>
      </c>
      <c r="BC91" s="696">
        <v>0</v>
      </c>
      <c r="BD91" s="696">
        <v>0</v>
      </c>
      <c r="BE91" s="696">
        <v>0</v>
      </c>
      <c r="BF91" s="696">
        <v>0</v>
      </c>
      <c r="BG91" s="696">
        <v>0</v>
      </c>
      <c r="BH91" s="696">
        <v>0</v>
      </c>
      <c r="BI91" s="696">
        <v>0</v>
      </c>
      <c r="BJ91" s="696">
        <v>0</v>
      </c>
      <c r="BK91" s="696">
        <v>0</v>
      </c>
      <c r="BL91" s="696">
        <v>0</v>
      </c>
      <c r="BM91" s="696">
        <v>0</v>
      </c>
      <c r="BN91" s="696">
        <v>0</v>
      </c>
      <c r="BO91" s="696">
        <v>0</v>
      </c>
      <c r="BP91" s="696">
        <v>0</v>
      </c>
      <c r="BQ91" s="696">
        <v>0</v>
      </c>
      <c r="BR91" s="696">
        <v>0</v>
      </c>
      <c r="BS91" s="696">
        <v>0</v>
      </c>
      <c r="BT91" s="697">
        <v>0</v>
      </c>
      <c r="BU91" s="16"/>
    </row>
    <row r="92" spans="2:73" s="12" customFormat="1">
      <c r="B92" s="691"/>
      <c r="C92" s="691"/>
      <c r="D92" s="691"/>
      <c r="E92" s="691"/>
      <c r="F92" s="691"/>
      <c r="G92" s="691"/>
      <c r="H92" s="691"/>
      <c r="I92" s="643"/>
      <c r="J92" s="643"/>
      <c r="K92" s="633"/>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3"/>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c r="BU92" s="16"/>
    </row>
    <row r="93" spans="2:73" s="12" customFormat="1">
      <c r="B93" s="691"/>
      <c r="C93" s="691"/>
      <c r="D93" s="691"/>
      <c r="E93" s="691"/>
      <c r="F93" s="691"/>
      <c r="G93" s="691"/>
      <c r="H93" s="691"/>
      <c r="I93" s="643"/>
      <c r="J93" s="643"/>
      <c r="K93" s="633"/>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3"/>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c r="BU93" s="16"/>
    </row>
    <row r="94" spans="2:73" s="12" customFormat="1">
      <c r="B94" s="691" t="s">
        <v>208</v>
      </c>
      <c r="C94" s="691" t="s">
        <v>1664</v>
      </c>
      <c r="D94" s="691" t="s">
        <v>1</v>
      </c>
      <c r="E94" s="691" t="s">
        <v>992</v>
      </c>
      <c r="F94" s="691" t="s">
        <v>1088</v>
      </c>
      <c r="G94" s="691" t="s">
        <v>1665</v>
      </c>
      <c r="H94" s="691">
        <v>2015</v>
      </c>
      <c r="I94" s="643" t="s">
        <v>572</v>
      </c>
      <c r="J94" s="643" t="s">
        <v>586</v>
      </c>
      <c r="K94" s="633"/>
      <c r="L94" s="695"/>
      <c r="M94" s="696"/>
      <c r="N94" s="696"/>
      <c r="O94" s="696"/>
      <c r="P94" s="696">
        <v>2.4189866265166629</v>
      </c>
      <c r="Q94" s="696">
        <v>2.4189866265166629</v>
      </c>
      <c r="R94" s="696">
        <v>2.4189866265166629</v>
      </c>
      <c r="S94" s="696">
        <v>2.1854780315682851</v>
      </c>
      <c r="T94" s="696">
        <v>1.3756472598342819</v>
      </c>
      <c r="U94" s="696"/>
      <c r="V94" s="696"/>
      <c r="W94" s="696"/>
      <c r="X94" s="696"/>
      <c r="Y94" s="696"/>
      <c r="Z94" s="696"/>
      <c r="AA94" s="696"/>
      <c r="AB94" s="696"/>
      <c r="AC94" s="696"/>
      <c r="AD94" s="696"/>
      <c r="AE94" s="696"/>
      <c r="AF94" s="696"/>
      <c r="AG94" s="696"/>
      <c r="AH94" s="696"/>
      <c r="AI94" s="696"/>
      <c r="AJ94" s="696"/>
      <c r="AK94" s="696"/>
      <c r="AL94" s="696"/>
      <c r="AM94" s="696"/>
      <c r="AN94" s="696"/>
      <c r="AO94" s="697"/>
      <c r="AP94" s="633"/>
      <c r="AQ94" s="695"/>
      <c r="AR94" s="696"/>
      <c r="AS94" s="696"/>
      <c r="AT94" s="696"/>
      <c r="AU94" s="696">
        <v>14466.955357365281</v>
      </c>
      <c r="AV94" s="696">
        <v>14466.955357365281</v>
      </c>
      <c r="AW94" s="696">
        <v>14466.955357365281</v>
      </c>
      <c r="AX94" s="696">
        <v>14258.139264149942</v>
      </c>
      <c r="AY94" s="696">
        <v>9360.4272584636674</v>
      </c>
      <c r="AZ94" s="696">
        <v>0</v>
      </c>
      <c r="BA94" s="696"/>
      <c r="BB94" s="696"/>
      <c r="BC94" s="696"/>
      <c r="BD94" s="696"/>
      <c r="BE94" s="696"/>
      <c r="BF94" s="696"/>
      <c r="BG94" s="696"/>
      <c r="BH94" s="696"/>
      <c r="BI94" s="696"/>
      <c r="BJ94" s="696"/>
      <c r="BK94" s="696"/>
      <c r="BL94" s="696"/>
      <c r="BM94" s="696"/>
      <c r="BN94" s="696"/>
      <c r="BO94" s="696"/>
      <c r="BP94" s="696"/>
      <c r="BQ94" s="696"/>
      <c r="BR94" s="696"/>
      <c r="BS94" s="696"/>
      <c r="BT94" s="697"/>
      <c r="BU94" s="16"/>
    </row>
    <row r="95" spans="2:73" s="12" customFormat="1">
      <c r="B95" s="691" t="s">
        <v>208</v>
      </c>
      <c r="C95" s="691" t="s">
        <v>994</v>
      </c>
      <c r="D95" s="691" t="s">
        <v>1683</v>
      </c>
      <c r="E95" s="691" t="s">
        <v>992</v>
      </c>
      <c r="F95" s="691" t="s">
        <v>1673</v>
      </c>
      <c r="G95" s="691" t="s">
        <v>1665</v>
      </c>
      <c r="H95" s="691">
        <v>2015</v>
      </c>
      <c r="I95" s="643" t="s">
        <v>572</v>
      </c>
      <c r="J95" s="643" t="s">
        <v>586</v>
      </c>
      <c r="K95" s="633"/>
      <c r="L95" s="695"/>
      <c r="M95" s="696"/>
      <c r="N95" s="696"/>
      <c r="O95" s="696"/>
      <c r="P95" s="696">
        <v>78.281616016322161</v>
      </c>
      <c r="Q95" s="696">
        <v>78.281616016322161</v>
      </c>
      <c r="R95" s="696">
        <v>78.281616016322161</v>
      </c>
      <c r="S95" s="696">
        <v>78.281616016322161</v>
      </c>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3"/>
      <c r="AQ95" s="695"/>
      <c r="AR95" s="696"/>
      <c r="AS95" s="696"/>
      <c r="AT95" s="696"/>
      <c r="AU95" s="696">
        <v>367255.38245388109</v>
      </c>
      <c r="AV95" s="696">
        <v>367255.38245388109</v>
      </c>
      <c r="AW95" s="696">
        <v>367255.38245388109</v>
      </c>
      <c r="AX95" s="696">
        <v>367255.38245388109</v>
      </c>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c r="BU95" s="16"/>
    </row>
    <row r="96" spans="2:73" s="12" customFormat="1">
      <c r="B96" s="691" t="s">
        <v>208</v>
      </c>
      <c r="C96" s="691" t="s">
        <v>1664</v>
      </c>
      <c r="D96" s="691" t="s">
        <v>1675</v>
      </c>
      <c r="E96" s="691" t="s">
        <v>992</v>
      </c>
      <c r="F96" s="691" t="s">
        <v>1088</v>
      </c>
      <c r="G96" s="691" t="s">
        <v>1665</v>
      </c>
      <c r="H96" s="691">
        <v>2015</v>
      </c>
      <c r="I96" s="643" t="s">
        <v>572</v>
      </c>
      <c r="J96" s="643" t="s">
        <v>586</v>
      </c>
      <c r="K96" s="633"/>
      <c r="L96" s="695">
        <v>0</v>
      </c>
      <c r="M96" s="696">
        <v>0</v>
      </c>
      <c r="N96" s="696">
        <v>0</v>
      </c>
      <c r="O96" s="696">
        <v>0</v>
      </c>
      <c r="P96" s="696">
        <v>18.095978877256879</v>
      </c>
      <c r="Q96" s="696">
        <v>17.796814597927565</v>
      </c>
      <c r="R96" s="696">
        <v>17.796814597927565</v>
      </c>
      <c r="S96" s="696">
        <v>17.796814597927565</v>
      </c>
      <c r="T96" s="696">
        <v>17.796814597927565</v>
      </c>
      <c r="U96" s="696">
        <v>17.796814597927565</v>
      </c>
      <c r="V96" s="696">
        <v>17.796814597927565</v>
      </c>
      <c r="W96" s="696">
        <v>17.781076746356423</v>
      </c>
      <c r="X96" s="696">
        <v>17.781076746356423</v>
      </c>
      <c r="Y96" s="696">
        <v>17.781076746356423</v>
      </c>
      <c r="Z96" s="696">
        <v>14.984360200458678</v>
      </c>
      <c r="AA96" s="696">
        <v>14.234958008655234</v>
      </c>
      <c r="AB96" s="696">
        <v>14.234958008655234</v>
      </c>
      <c r="AC96" s="696">
        <v>14.15779995891868</v>
      </c>
      <c r="AD96" s="696">
        <v>14.15779995891868</v>
      </c>
      <c r="AE96" s="696">
        <v>14.110133582067011</v>
      </c>
      <c r="AF96" s="696">
        <v>5.2272846183045294</v>
      </c>
      <c r="AG96" s="696">
        <v>5.2272846183045294</v>
      </c>
      <c r="AH96" s="696">
        <v>5.2272846183045294</v>
      </c>
      <c r="AI96" s="696">
        <v>5.2272846183045294</v>
      </c>
      <c r="AJ96" s="696"/>
      <c r="AK96" s="696"/>
      <c r="AL96" s="696"/>
      <c r="AM96" s="696"/>
      <c r="AN96" s="696"/>
      <c r="AO96" s="697"/>
      <c r="AP96" s="633"/>
      <c r="AQ96" s="695">
        <v>0</v>
      </c>
      <c r="AR96" s="696">
        <v>0</v>
      </c>
      <c r="AS96" s="696">
        <v>0</v>
      </c>
      <c r="AT96" s="696">
        <v>0</v>
      </c>
      <c r="AU96" s="696">
        <v>268139.10644202412</v>
      </c>
      <c r="AV96" s="696">
        <v>263373.62140415551</v>
      </c>
      <c r="AW96" s="696">
        <v>263373.62140415551</v>
      </c>
      <c r="AX96" s="696">
        <v>263373.62140415551</v>
      </c>
      <c r="AY96" s="696">
        <v>263373.62140415551</v>
      </c>
      <c r="AZ96" s="696">
        <v>263373.62140415551</v>
      </c>
      <c r="BA96" s="696">
        <v>263373.62140415551</v>
      </c>
      <c r="BB96" s="696">
        <v>263235.75782439229</v>
      </c>
      <c r="BC96" s="696">
        <v>263235.75782439229</v>
      </c>
      <c r="BD96" s="696">
        <v>263235.75782439229</v>
      </c>
      <c r="BE96" s="696">
        <v>242741.14589276467</v>
      </c>
      <c r="BF96" s="696">
        <v>230242.44566325675</v>
      </c>
      <c r="BG96" s="696">
        <v>230242.44566325675</v>
      </c>
      <c r="BH96" s="696">
        <v>225290.11982794525</v>
      </c>
      <c r="BI96" s="696">
        <v>225290.11982794525</v>
      </c>
      <c r="BJ96" s="696">
        <v>224764.90381276136</v>
      </c>
      <c r="BK96" s="696">
        <v>83267.115623084726</v>
      </c>
      <c r="BL96" s="696">
        <v>83267.115623084726</v>
      </c>
      <c r="BM96" s="696">
        <v>83267.115623084726</v>
      </c>
      <c r="BN96" s="696">
        <v>83267.115623084726</v>
      </c>
      <c r="BO96" s="696"/>
      <c r="BP96" s="696"/>
      <c r="BQ96" s="696"/>
      <c r="BR96" s="696"/>
      <c r="BS96" s="696"/>
      <c r="BT96" s="697"/>
      <c r="BU96" s="16"/>
    </row>
    <row r="97" spans="2:73" s="12" customFormat="1">
      <c r="B97" s="691" t="s">
        <v>208</v>
      </c>
      <c r="C97" s="691" t="s">
        <v>1664</v>
      </c>
      <c r="D97" s="691" t="s">
        <v>1684</v>
      </c>
      <c r="E97" s="691" t="s">
        <v>992</v>
      </c>
      <c r="F97" s="691" t="s">
        <v>1088</v>
      </c>
      <c r="G97" s="691" t="s">
        <v>1665</v>
      </c>
      <c r="H97" s="691">
        <v>2015</v>
      </c>
      <c r="I97" s="643" t="s">
        <v>572</v>
      </c>
      <c r="J97" s="643" t="s">
        <v>586</v>
      </c>
      <c r="K97" s="633"/>
      <c r="L97" s="695">
        <v>0</v>
      </c>
      <c r="M97" s="696">
        <v>0</v>
      </c>
      <c r="N97" s="696">
        <v>0</v>
      </c>
      <c r="O97" s="696">
        <v>0</v>
      </c>
      <c r="P97" s="696">
        <v>9.4336920394272088</v>
      </c>
      <c r="Q97" s="696">
        <v>9.3507613838025421</v>
      </c>
      <c r="R97" s="696">
        <v>9.3507613838025421</v>
      </c>
      <c r="S97" s="696">
        <v>9.3507613838025421</v>
      </c>
      <c r="T97" s="696">
        <v>9.3507613838025421</v>
      </c>
      <c r="U97" s="696">
        <v>9.3507613838025421</v>
      </c>
      <c r="V97" s="696">
        <v>9.3507613838025421</v>
      </c>
      <c r="W97" s="696">
        <v>9.3471864671271128</v>
      </c>
      <c r="X97" s="696">
        <v>9.3471864671271128</v>
      </c>
      <c r="Y97" s="696">
        <v>9.3471864671271128</v>
      </c>
      <c r="Z97" s="696">
        <v>8.2777787541610675</v>
      </c>
      <c r="AA97" s="696">
        <v>8.277720289760655</v>
      </c>
      <c r="AB97" s="696">
        <v>8.277720289760655</v>
      </c>
      <c r="AC97" s="696">
        <v>8.2705563806530407</v>
      </c>
      <c r="AD97" s="696">
        <v>8.2705563806530407</v>
      </c>
      <c r="AE97" s="696">
        <v>8.2654058852949603</v>
      </c>
      <c r="AF97" s="696">
        <v>3.0893609122715304</v>
      </c>
      <c r="AG97" s="696">
        <v>3.0893609122715304</v>
      </c>
      <c r="AH97" s="696">
        <v>3.0893609122715304</v>
      </c>
      <c r="AI97" s="696">
        <v>3.0893609122715304</v>
      </c>
      <c r="AJ97" s="696"/>
      <c r="AK97" s="696"/>
      <c r="AL97" s="696"/>
      <c r="AM97" s="696"/>
      <c r="AN97" s="696"/>
      <c r="AO97" s="697"/>
      <c r="AP97" s="633"/>
      <c r="AQ97" s="695">
        <v>0</v>
      </c>
      <c r="AR97" s="696">
        <v>0</v>
      </c>
      <c r="AS97" s="696">
        <v>0</v>
      </c>
      <c r="AT97" s="696">
        <v>0</v>
      </c>
      <c r="AU97" s="696">
        <v>145141.66197794076</v>
      </c>
      <c r="AV97" s="696">
        <v>143820.63261091211</v>
      </c>
      <c r="AW97" s="696">
        <v>143820.63261091211</v>
      </c>
      <c r="AX97" s="696">
        <v>143820.63261091211</v>
      </c>
      <c r="AY97" s="696">
        <v>143820.63261091211</v>
      </c>
      <c r="AZ97" s="696">
        <v>143820.63261091211</v>
      </c>
      <c r="BA97" s="696">
        <v>143820.63261091211</v>
      </c>
      <c r="BB97" s="696">
        <v>143789.31634083536</v>
      </c>
      <c r="BC97" s="696">
        <v>143789.31634083536</v>
      </c>
      <c r="BD97" s="696">
        <v>143789.31634083536</v>
      </c>
      <c r="BE97" s="696">
        <v>132658.5650830997</v>
      </c>
      <c r="BF97" s="696">
        <v>132176.75154251716</v>
      </c>
      <c r="BG97" s="696">
        <v>132176.75154251716</v>
      </c>
      <c r="BH97" s="696">
        <v>131719.08788526288</v>
      </c>
      <c r="BI97" s="696">
        <v>131719.08788526288</v>
      </c>
      <c r="BJ97" s="696">
        <v>131662.3367154265</v>
      </c>
      <c r="BK97" s="696">
        <v>49211.434055601239</v>
      </c>
      <c r="BL97" s="696">
        <v>49211.434055601239</v>
      </c>
      <c r="BM97" s="696">
        <v>49211.434055601239</v>
      </c>
      <c r="BN97" s="696">
        <v>49211.434055601239</v>
      </c>
      <c r="BO97" s="696"/>
      <c r="BP97" s="696"/>
      <c r="BQ97" s="696"/>
      <c r="BR97" s="696"/>
      <c r="BS97" s="696"/>
      <c r="BT97" s="697"/>
      <c r="BU97" s="16"/>
    </row>
    <row r="98" spans="2:73" s="12" customFormat="1" ht="15.9">
      <c r="B98" s="691" t="s">
        <v>208</v>
      </c>
      <c r="C98" s="691" t="s">
        <v>13</v>
      </c>
      <c r="D98" s="691" t="s">
        <v>1685</v>
      </c>
      <c r="E98" s="691" t="s">
        <v>992</v>
      </c>
      <c r="F98" s="691" t="s">
        <v>1686</v>
      </c>
      <c r="G98" s="691" t="s">
        <v>1665</v>
      </c>
      <c r="H98" s="691">
        <v>2015</v>
      </c>
      <c r="I98" s="643" t="s">
        <v>572</v>
      </c>
      <c r="J98" s="643" t="s">
        <v>586</v>
      </c>
      <c r="K98" s="633"/>
      <c r="L98" s="695">
        <v>0</v>
      </c>
      <c r="M98" s="696">
        <v>0</v>
      </c>
      <c r="N98" s="696">
        <v>0</v>
      </c>
      <c r="O98" s="696">
        <v>0</v>
      </c>
      <c r="P98" s="696">
        <v>0</v>
      </c>
      <c r="Q98" s="696">
        <v>0</v>
      </c>
      <c r="R98" s="696">
        <v>0</v>
      </c>
      <c r="S98" s="696">
        <v>0</v>
      </c>
      <c r="T98" s="696">
        <v>0</v>
      </c>
      <c r="U98" s="696">
        <v>0</v>
      </c>
      <c r="V98" s="696">
        <v>0</v>
      </c>
      <c r="W98" s="696">
        <v>0</v>
      </c>
      <c r="X98" s="696">
        <v>0</v>
      </c>
      <c r="Y98" s="696">
        <v>0</v>
      </c>
      <c r="Z98" s="696">
        <v>0</v>
      </c>
      <c r="AA98" s="696">
        <v>0</v>
      </c>
      <c r="AB98" s="696">
        <v>0</v>
      </c>
      <c r="AC98" s="696">
        <v>0</v>
      </c>
      <c r="AD98" s="696">
        <v>0</v>
      </c>
      <c r="AE98" s="696">
        <v>0</v>
      </c>
      <c r="AF98" s="696">
        <v>0</v>
      </c>
      <c r="AG98" s="696">
        <v>0</v>
      </c>
      <c r="AH98" s="696">
        <v>0</v>
      </c>
      <c r="AI98" s="696">
        <v>0</v>
      </c>
      <c r="AJ98" s="696">
        <v>0</v>
      </c>
      <c r="AK98" s="696">
        <v>0</v>
      </c>
      <c r="AL98" s="696">
        <v>0</v>
      </c>
      <c r="AM98" s="696">
        <v>0</v>
      </c>
      <c r="AN98" s="696">
        <v>0</v>
      </c>
      <c r="AO98" s="697">
        <v>1</v>
      </c>
      <c r="AP98" s="633"/>
      <c r="AQ98" s="695">
        <v>0</v>
      </c>
      <c r="AR98" s="696">
        <v>0</v>
      </c>
      <c r="AS98" s="696">
        <v>0</v>
      </c>
      <c r="AT98" s="696">
        <v>0</v>
      </c>
      <c r="AU98" s="696">
        <v>0</v>
      </c>
      <c r="AV98" s="696">
        <v>0</v>
      </c>
      <c r="AW98" s="696">
        <v>0</v>
      </c>
      <c r="AX98" s="696">
        <v>0</v>
      </c>
      <c r="AY98" s="696">
        <v>0</v>
      </c>
      <c r="AZ98" s="696">
        <v>0</v>
      </c>
      <c r="BA98" s="696">
        <v>0</v>
      </c>
      <c r="BB98" s="696">
        <v>0</v>
      </c>
      <c r="BC98" s="696">
        <v>0</v>
      </c>
      <c r="BD98" s="696">
        <v>0</v>
      </c>
      <c r="BE98" s="696">
        <v>0</v>
      </c>
      <c r="BF98" s="696">
        <v>0</v>
      </c>
      <c r="BG98" s="696">
        <v>0</v>
      </c>
      <c r="BH98" s="696">
        <v>0</v>
      </c>
      <c r="BI98" s="696">
        <v>0</v>
      </c>
      <c r="BJ98" s="696">
        <v>0</v>
      </c>
      <c r="BK98" s="696">
        <v>0</v>
      </c>
      <c r="BL98" s="696">
        <v>0</v>
      </c>
      <c r="BM98" s="696">
        <v>0</v>
      </c>
      <c r="BN98" s="696">
        <v>0</v>
      </c>
      <c r="BO98" s="696">
        <v>0</v>
      </c>
      <c r="BP98" s="696">
        <v>0</v>
      </c>
      <c r="BQ98" s="696">
        <v>0</v>
      </c>
      <c r="BR98" s="696">
        <v>0</v>
      </c>
      <c r="BS98" s="696">
        <v>0</v>
      </c>
      <c r="BT98" s="697">
        <v>0</v>
      </c>
      <c r="BU98" s="163"/>
    </row>
    <row r="99" spans="2:73" s="12" customFormat="1" ht="15.9">
      <c r="B99" s="691" t="s">
        <v>208</v>
      </c>
      <c r="C99" s="691" t="s">
        <v>1687</v>
      </c>
      <c r="D99" s="691" t="s">
        <v>1687</v>
      </c>
      <c r="E99" s="691" t="s">
        <v>992</v>
      </c>
      <c r="F99" s="691" t="s">
        <v>1088</v>
      </c>
      <c r="G99" s="691" t="s">
        <v>1665</v>
      </c>
      <c r="H99" s="691">
        <v>2015</v>
      </c>
      <c r="I99" s="643" t="s">
        <v>572</v>
      </c>
      <c r="J99" s="643" t="s">
        <v>586</v>
      </c>
      <c r="K99" s="633"/>
      <c r="L99" s="695"/>
      <c r="M99" s="696"/>
      <c r="N99" s="696"/>
      <c r="O99" s="696"/>
      <c r="P99" s="696">
        <v>6.1002579281339422</v>
      </c>
      <c r="Q99" s="696">
        <v>4.8856501178815961</v>
      </c>
      <c r="R99" s="696">
        <v>4.7068186567630619</v>
      </c>
      <c r="S99" s="696">
        <v>4.5279871401144192</v>
      </c>
      <c r="T99" s="696">
        <v>4.5279871401144192</v>
      </c>
      <c r="U99" s="696">
        <v>4.5279871401144192</v>
      </c>
      <c r="V99" s="696">
        <v>4.200669605168514</v>
      </c>
      <c r="W99" s="696">
        <v>4.200669605168514</v>
      </c>
      <c r="X99" s="696">
        <v>2.4161688550375402</v>
      </c>
      <c r="Y99" s="696">
        <v>2.3004636629484594</v>
      </c>
      <c r="Z99" s="696">
        <v>2.128460593521595</v>
      </c>
      <c r="AA99" s="696">
        <v>2.128460593521595</v>
      </c>
      <c r="AB99" s="696">
        <v>2.0554369390010834</v>
      </c>
      <c r="AC99" s="696">
        <v>2.0554369390010834</v>
      </c>
      <c r="AD99" s="696">
        <v>0.74965375661849976</v>
      </c>
      <c r="AE99" s="696">
        <v>0.74965375661849976</v>
      </c>
      <c r="AF99" s="696">
        <v>0.74965375661849976</v>
      </c>
      <c r="AG99" s="696">
        <v>0.74965375661849976</v>
      </c>
      <c r="AH99" s="696">
        <v>0.74965375661849976</v>
      </c>
      <c r="AI99" s="696">
        <v>0.74965375661849976</v>
      </c>
      <c r="AJ99" s="696"/>
      <c r="AK99" s="696"/>
      <c r="AL99" s="696"/>
      <c r="AM99" s="696"/>
      <c r="AN99" s="696"/>
      <c r="AO99" s="697"/>
      <c r="AP99" s="633"/>
      <c r="AQ99" s="695"/>
      <c r="AR99" s="696"/>
      <c r="AS99" s="696"/>
      <c r="AT99" s="696"/>
      <c r="AU99" s="696">
        <v>84933.993465423584</v>
      </c>
      <c r="AV99" s="696">
        <v>61552.004341125488</v>
      </c>
      <c r="AW99" s="696">
        <v>58109.382982254028</v>
      </c>
      <c r="AX99" s="696">
        <v>54666.759592056274</v>
      </c>
      <c r="AY99" s="696">
        <v>54666.759592056274</v>
      </c>
      <c r="AZ99" s="696">
        <v>54666.759592056274</v>
      </c>
      <c r="BA99" s="696">
        <v>48365.684412002563</v>
      </c>
      <c r="BB99" s="696">
        <v>48365.684412002563</v>
      </c>
      <c r="BC99" s="696">
        <v>14012.887134552002</v>
      </c>
      <c r="BD99" s="696">
        <v>13904.825595855713</v>
      </c>
      <c r="BE99" s="696">
        <v>12363.700317382813</v>
      </c>
      <c r="BF99" s="696">
        <v>12363.700317382813</v>
      </c>
      <c r="BG99" s="696">
        <v>12120.921875</v>
      </c>
      <c r="BH99" s="696">
        <v>12120.921875</v>
      </c>
      <c r="BI99" s="696">
        <v>1897.04638671875</v>
      </c>
      <c r="BJ99" s="696">
        <v>1897.04638671875</v>
      </c>
      <c r="BK99" s="696">
        <v>1897.04638671875</v>
      </c>
      <c r="BL99" s="696">
        <v>1897.04638671875</v>
      </c>
      <c r="BM99" s="696">
        <v>1897.04638671875</v>
      </c>
      <c r="BN99" s="696">
        <v>1897.04638671875</v>
      </c>
      <c r="BO99" s="696"/>
      <c r="BP99" s="696"/>
      <c r="BQ99" s="696"/>
      <c r="BR99" s="696"/>
      <c r="BS99" s="696"/>
      <c r="BT99" s="697"/>
      <c r="BU99" s="163"/>
    </row>
    <row r="100" spans="2:73" s="12" customFormat="1" ht="15.9">
      <c r="B100" s="691" t="s">
        <v>208</v>
      </c>
      <c r="C100" s="691" t="s">
        <v>1664</v>
      </c>
      <c r="D100" s="691" t="s">
        <v>1672</v>
      </c>
      <c r="E100" s="691" t="s">
        <v>992</v>
      </c>
      <c r="F100" s="691" t="s">
        <v>1088</v>
      </c>
      <c r="G100" s="691" t="s">
        <v>1665</v>
      </c>
      <c r="H100" s="691">
        <v>2015</v>
      </c>
      <c r="I100" s="643" t="s">
        <v>572</v>
      </c>
      <c r="J100" s="643" t="s">
        <v>586</v>
      </c>
      <c r="K100" s="633"/>
      <c r="L100" s="695"/>
      <c r="M100" s="696"/>
      <c r="N100" s="696"/>
      <c r="O100" s="696"/>
      <c r="P100" s="696">
        <v>16.417373917595231</v>
      </c>
      <c r="Q100" s="696">
        <v>16.417373917595231</v>
      </c>
      <c r="R100" s="696">
        <v>16.417373917595231</v>
      </c>
      <c r="S100" s="696">
        <v>16.417373917595231</v>
      </c>
      <c r="T100" s="696">
        <v>16.417373917595231</v>
      </c>
      <c r="U100" s="696">
        <v>16.417373917595231</v>
      </c>
      <c r="V100" s="696">
        <v>16.417373917595231</v>
      </c>
      <c r="W100" s="696">
        <v>16.417373917595231</v>
      </c>
      <c r="X100" s="696">
        <v>16.417373917595231</v>
      </c>
      <c r="Y100" s="696">
        <v>16.417373917595231</v>
      </c>
      <c r="Z100" s="696">
        <v>16.417373917595231</v>
      </c>
      <c r="AA100" s="696">
        <v>16.417373917595231</v>
      </c>
      <c r="AB100" s="696">
        <v>16.417373917595231</v>
      </c>
      <c r="AC100" s="696">
        <v>16.417373917595231</v>
      </c>
      <c r="AD100" s="696">
        <v>16.417373917595231</v>
      </c>
      <c r="AE100" s="696">
        <v>16.417373917595231</v>
      </c>
      <c r="AF100" s="696">
        <v>16.417373917595231</v>
      </c>
      <c r="AG100" s="696">
        <v>16.417373917595231</v>
      </c>
      <c r="AH100" s="696">
        <v>16.033919933788258</v>
      </c>
      <c r="AI100" s="696"/>
      <c r="AJ100" s="696"/>
      <c r="AK100" s="696"/>
      <c r="AL100" s="696"/>
      <c r="AM100" s="696"/>
      <c r="AN100" s="696"/>
      <c r="AO100" s="697"/>
      <c r="AP100" s="633"/>
      <c r="AQ100" s="695"/>
      <c r="AR100" s="696"/>
      <c r="AS100" s="696"/>
      <c r="AT100" s="696"/>
      <c r="AU100" s="696">
        <v>32577.099036435397</v>
      </c>
      <c r="AV100" s="696">
        <v>32577.099036435397</v>
      </c>
      <c r="AW100" s="696">
        <v>32577.099036435397</v>
      </c>
      <c r="AX100" s="696">
        <v>32577.099036435397</v>
      </c>
      <c r="AY100" s="696">
        <v>32577.099036435397</v>
      </c>
      <c r="AZ100" s="696">
        <v>32577.099036435397</v>
      </c>
      <c r="BA100" s="696">
        <v>32577.099036435397</v>
      </c>
      <c r="BB100" s="696">
        <v>32577.099036435397</v>
      </c>
      <c r="BC100" s="696">
        <v>32577.099036435397</v>
      </c>
      <c r="BD100" s="696">
        <v>32577.099036435397</v>
      </c>
      <c r="BE100" s="696">
        <v>32577.099036435397</v>
      </c>
      <c r="BF100" s="696">
        <v>32577.099036435397</v>
      </c>
      <c r="BG100" s="696">
        <v>32577.099036435397</v>
      </c>
      <c r="BH100" s="696">
        <v>32577.099036435397</v>
      </c>
      <c r="BI100" s="696">
        <v>32577.099036435397</v>
      </c>
      <c r="BJ100" s="696">
        <v>32577.099036435397</v>
      </c>
      <c r="BK100" s="696">
        <v>32577.099036435397</v>
      </c>
      <c r="BL100" s="696">
        <v>32577.099036435397</v>
      </c>
      <c r="BM100" s="696">
        <v>32234.193616426626</v>
      </c>
      <c r="BN100" s="696"/>
      <c r="BO100" s="696"/>
      <c r="BP100" s="696"/>
      <c r="BQ100" s="696"/>
      <c r="BR100" s="696"/>
      <c r="BS100" s="696"/>
      <c r="BT100" s="697"/>
      <c r="BU100" s="163"/>
    </row>
    <row r="101" spans="2:73" s="12" customFormat="1">
      <c r="B101" s="691" t="s">
        <v>208</v>
      </c>
      <c r="C101" s="691" t="s">
        <v>1664</v>
      </c>
      <c r="D101" s="691" t="s">
        <v>24</v>
      </c>
      <c r="E101" s="691" t="s">
        <v>992</v>
      </c>
      <c r="F101" s="691" t="s">
        <v>1088</v>
      </c>
      <c r="G101" s="691" t="s">
        <v>1665</v>
      </c>
      <c r="H101" s="691">
        <v>2015</v>
      </c>
      <c r="I101" s="643" t="s">
        <v>572</v>
      </c>
      <c r="J101" s="643" t="s">
        <v>586</v>
      </c>
      <c r="K101" s="633"/>
      <c r="L101" s="695"/>
      <c r="M101" s="696"/>
      <c r="N101" s="696"/>
      <c r="O101" s="696"/>
      <c r="P101" s="696">
        <v>8.7356219999999998E-2</v>
      </c>
      <c r="Q101" s="696">
        <v>8.7356219999999998E-2</v>
      </c>
      <c r="R101" s="696">
        <v>8.7356219999999998E-2</v>
      </c>
      <c r="S101" s="696">
        <v>8.7356219999999998E-2</v>
      </c>
      <c r="T101" s="696">
        <v>8.7356219999999998E-2</v>
      </c>
      <c r="U101" s="696">
        <v>8.7356219999999998E-2</v>
      </c>
      <c r="V101" s="696">
        <v>8.7356219999999998E-2</v>
      </c>
      <c r="W101" s="696">
        <v>8.7356219999999998E-2</v>
      </c>
      <c r="X101" s="696">
        <v>8.7356219999999998E-2</v>
      </c>
      <c r="Y101" s="696">
        <v>8.7356219999999998E-2</v>
      </c>
      <c r="Z101" s="696">
        <v>8.7356219999999998E-2</v>
      </c>
      <c r="AA101" s="696">
        <v>8.7356219999999998E-2</v>
      </c>
      <c r="AB101" s="696">
        <v>8.7356219999999998E-2</v>
      </c>
      <c r="AC101" s="696">
        <v>8.7356219999999998E-2</v>
      </c>
      <c r="AD101" s="696">
        <v>8.7356219999999998E-2</v>
      </c>
      <c r="AE101" s="696">
        <v>8.7356219999999998E-2</v>
      </c>
      <c r="AF101" s="696">
        <v>8.7356219999999998E-2</v>
      </c>
      <c r="AG101" s="696">
        <v>8.7356219999999998E-2</v>
      </c>
      <c r="AH101" s="696">
        <v>8.7356219999999998E-2</v>
      </c>
      <c r="AI101" s="696">
        <v>8.7356219999999998E-2</v>
      </c>
      <c r="AJ101" s="696">
        <v>8.7356219999999998E-2</v>
      </c>
      <c r="AK101" s="696">
        <v>8.7356219999999998E-2</v>
      </c>
      <c r="AL101" s="696">
        <v>8.7356219999999998E-2</v>
      </c>
      <c r="AM101" s="696">
        <v>8.7356219999999998E-2</v>
      </c>
      <c r="AN101" s="696">
        <v>8.7356219999999998E-2</v>
      </c>
      <c r="AO101" s="697">
        <v>1</v>
      </c>
      <c r="AP101" s="633"/>
      <c r="AQ101" s="695"/>
      <c r="AR101" s="696"/>
      <c r="AS101" s="696"/>
      <c r="AT101" s="696"/>
      <c r="AU101" s="696">
        <v>153.87631699999997</v>
      </c>
      <c r="AV101" s="696">
        <v>153.87631699999997</v>
      </c>
      <c r="AW101" s="696">
        <v>153.87631699999997</v>
      </c>
      <c r="AX101" s="696">
        <v>153.87631699999997</v>
      </c>
      <c r="AY101" s="696">
        <v>153.87631699999997</v>
      </c>
      <c r="AZ101" s="696">
        <v>153.87631699999997</v>
      </c>
      <c r="BA101" s="696">
        <v>153.87631699999997</v>
      </c>
      <c r="BB101" s="696">
        <v>153.87631699999997</v>
      </c>
      <c r="BC101" s="696">
        <v>153.87631699999997</v>
      </c>
      <c r="BD101" s="696">
        <v>153.87631699999997</v>
      </c>
      <c r="BE101" s="696">
        <v>153.87631699999997</v>
      </c>
      <c r="BF101" s="696">
        <v>153.87631699999997</v>
      </c>
      <c r="BG101" s="696">
        <v>153.87631699999997</v>
      </c>
      <c r="BH101" s="696">
        <v>153.87631699999997</v>
      </c>
      <c r="BI101" s="696">
        <v>153.87631699999997</v>
      </c>
      <c r="BJ101" s="696">
        <v>153.87631699999997</v>
      </c>
      <c r="BK101" s="696">
        <v>153.87631699999997</v>
      </c>
      <c r="BL101" s="696">
        <v>153.87631699999997</v>
      </c>
      <c r="BM101" s="696">
        <v>153.87631699999997</v>
      </c>
      <c r="BN101" s="696">
        <v>153.87631699999997</v>
      </c>
      <c r="BO101" s="696">
        <v>153.87631699999997</v>
      </c>
      <c r="BP101" s="696">
        <v>153.87631699999997</v>
      </c>
      <c r="BQ101" s="696">
        <v>153.87631699999997</v>
      </c>
      <c r="BR101" s="696">
        <v>153.87631699999997</v>
      </c>
      <c r="BS101" s="696">
        <v>153.87631699999997</v>
      </c>
      <c r="BT101" s="697">
        <v>153.87631699999997</v>
      </c>
      <c r="BU101" s="16"/>
    </row>
    <row r="102" spans="2:73" s="12" customFormat="1" ht="15.9">
      <c r="B102" s="691" t="s">
        <v>208</v>
      </c>
      <c r="C102" s="691" t="s">
        <v>994</v>
      </c>
      <c r="D102" s="691" t="s">
        <v>1688</v>
      </c>
      <c r="E102" s="691" t="s">
        <v>992</v>
      </c>
      <c r="F102" s="691" t="s">
        <v>1677</v>
      </c>
      <c r="G102" s="691" t="s">
        <v>1665</v>
      </c>
      <c r="H102" s="691">
        <v>2015</v>
      </c>
      <c r="I102" s="643" t="s">
        <v>572</v>
      </c>
      <c r="J102" s="643" t="s">
        <v>586</v>
      </c>
      <c r="K102" s="633"/>
      <c r="L102" s="695"/>
      <c r="M102" s="696"/>
      <c r="N102" s="696"/>
      <c r="O102" s="696">
        <v>0</v>
      </c>
      <c r="P102" s="696">
        <v>238.12473638690179</v>
      </c>
      <c r="Q102" s="696">
        <v>238.12473638690179</v>
      </c>
      <c r="R102" s="696">
        <v>235.10034279794382</v>
      </c>
      <c r="S102" s="696">
        <v>235.10034279794382</v>
      </c>
      <c r="T102" s="696">
        <v>235.10034279794382</v>
      </c>
      <c r="U102" s="696">
        <v>235.10034279794382</v>
      </c>
      <c r="V102" s="696">
        <v>216.96074575601463</v>
      </c>
      <c r="W102" s="696">
        <v>216.96074575601463</v>
      </c>
      <c r="X102" s="696">
        <v>215.61017764377539</v>
      </c>
      <c r="Y102" s="696">
        <v>156.48407154083142</v>
      </c>
      <c r="Z102" s="696">
        <v>15.157267322769602</v>
      </c>
      <c r="AA102" s="696">
        <v>15.157267322769602</v>
      </c>
      <c r="AB102" s="696">
        <v>12.084442956932996</v>
      </c>
      <c r="AC102" s="696">
        <v>12.084442956932996</v>
      </c>
      <c r="AD102" s="696">
        <v>12.084442956932996</v>
      </c>
      <c r="AE102" s="696">
        <v>11.24566971683252</v>
      </c>
      <c r="AF102" s="696">
        <v>10.470409308970362</v>
      </c>
      <c r="AG102" s="696">
        <v>10.470409308970362</v>
      </c>
      <c r="AH102" s="696">
        <v>10.470409308970362</v>
      </c>
      <c r="AI102" s="696">
        <v>10.470409308970362</v>
      </c>
      <c r="AJ102" s="696">
        <v>0</v>
      </c>
      <c r="AK102" s="696">
        <v>0</v>
      </c>
      <c r="AL102" s="696">
        <v>0</v>
      </c>
      <c r="AM102" s="696">
        <v>0</v>
      </c>
      <c r="AN102" s="696">
        <v>0</v>
      </c>
      <c r="AO102" s="697">
        <v>78</v>
      </c>
      <c r="AP102" s="633"/>
      <c r="AQ102" s="695"/>
      <c r="AR102" s="696"/>
      <c r="AS102" s="696"/>
      <c r="AT102" s="696">
        <v>0</v>
      </c>
      <c r="AU102" s="696">
        <v>2642643.6573933167</v>
      </c>
      <c r="AV102" s="696">
        <v>2642643.6573933167</v>
      </c>
      <c r="AW102" s="696">
        <v>2633086.5052218302</v>
      </c>
      <c r="AX102" s="696">
        <v>2633086.5052218302</v>
      </c>
      <c r="AY102" s="696">
        <v>2633086.5052218302</v>
      </c>
      <c r="AZ102" s="696">
        <v>2633086.5052218302</v>
      </c>
      <c r="BA102" s="696">
        <v>2513914.0874414169</v>
      </c>
      <c r="BB102" s="696">
        <v>2513914.0874414169</v>
      </c>
      <c r="BC102" s="696">
        <v>2504760.178066602</v>
      </c>
      <c r="BD102" s="696">
        <v>2114456.3778052181</v>
      </c>
      <c r="BE102" s="696">
        <v>1167570.4414514303</v>
      </c>
      <c r="BF102" s="696">
        <v>1154598.0784262414</v>
      </c>
      <c r="BG102" s="696">
        <v>74335.383503032004</v>
      </c>
      <c r="BH102" s="696">
        <v>74335.383503032004</v>
      </c>
      <c r="BI102" s="696">
        <v>74335.383503032004</v>
      </c>
      <c r="BJ102" s="696">
        <v>60691.982546772109</v>
      </c>
      <c r="BK102" s="696">
        <v>31568.081870397684</v>
      </c>
      <c r="BL102" s="696">
        <v>31568.081870397684</v>
      </c>
      <c r="BM102" s="696">
        <v>31568.081870397684</v>
      </c>
      <c r="BN102" s="696">
        <v>31568.081870397684</v>
      </c>
      <c r="BO102" s="696">
        <v>0</v>
      </c>
      <c r="BP102" s="696">
        <v>0</v>
      </c>
      <c r="BQ102" s="696">
        <v>0</v>
      </c>
      <c r="BR102" s="696">
        <v>0</v>
      </c>
      <c r="BS102" s="696">
        <v>0</v>
      </c>
      <c r="BT102" s="697">
        <v>0</v>
      </c>
      <c r="BU102" s="163"/>
    </row>
    <row r="103" spans="2:73" s="12" customFormat="1" ht="15.9">
      <c r="B103" s="691" t="s">
        <v>208</v>
      </c>
      <c r="C103" s="691" t="s">
        <v>994</v>
      </c>
      <c r="D103" s="691" t="s">
        <v>21</v>
      </c>
      <c r="E103" s="691" t="s">
        <v>992</v>
      </c>
      <c r="F103" s="691" t="s">
        <v>994</v>
      </c>
      <c r="G103" s="691" t="s">
        <v>1665</v>
      </c>
      <c r="H103" s="691">
        <v>2015</v>
      </c>
      <c r="I103" s="643" t="s">
        <v>572</v>
      </c>
      <c r="J103" s="643" t="s">
        <v>586</v>
      </c>
      <c r="K103" s="633"/>
      <c r="L103" s="695"/>
      <c r="M103" s="696"/>
      <c r="N103" s="696"/>
      <c r="O103" s="696"/>
      <c r="P103" s="696">
        <v>32.157849935263677</v>
      </c>
      <c r="Q103" s="696">
        <v>26.159948596767936</v>
      </c>
      <c r="R103" s="696">
        <v>24.763458653920615</v>
      </c>
      <c r="S103" s="696">
        <v>24.122055850498597</v>
      </c>
      <c r="T103" s="696">
        <v>24.122055850498597</v>
      </c>
      <c r="U103" s="696">
        <v>24.122055850498597</v>
      </c>
      <c r="V103" s="696">
        <v>24.122055850498597</v>
      </c>
      <c r="W103" s="696">
        <v>24.122055850498597</v>
      </c>
      <c r="X103" s="696">
        <v>24.122055850498597</v>
      </c>
      <c r="Y103" s="696">
        <v>24.122055850498597</v>
      </c>
      <c r="Z103" s="696">
        <v>23.659080853194936</v>
      </c>
      <c r="AA103" s="696">
        <v>0.9481405173539047</v>
      </c>
      <c r="AB103" s="696">
        <v>0</v>
      </c>
      <c r="AC103" s="696">
        <v>0</v>
      </c>
      <c r="AD103" s="696">
        <v>0</v>
      </c>
      <c r="AE103" s="696">
        <v>0</v>
      </c>
      <c r="AF103" s="696"/>
      <c r="AG103" s="696"/>
      <c r="AH103" s="696"/>
      <c r="AI103" s="696"/>
      <c r="AJ103" s="696"/>
      <c r="AK103" s="696"/>
      <c r="AL103" s="696"/>
      <c r="AM103" s="696"/>
      <c r="AN103" s="696"/>
      <c r="AO103" s="697"/>
      <c r="AP103" s="633"/>
      <c r="AQ103" s="695"/>
      <c r="AR103" s="696"/>
      <c r="AS103" s="696"/>
      <c r="AT103" s="696"/>
      <c r="AU103" s="696">
        <v>144108.18518393696</v>
      </c>
      <c r="AV103" s="696">
        <v>117529.86441352483</v>
      </c>
      <c r="AW103" s="696">
        <v>112462.98048377711</v>
      </c>
      <c r="AX103" s="696">
        <v>109766.6731055428</v>
      </c>
      <c r="AY103" s="696">
        <v>109766.6731055428</v>
      </c>
      <c r="AZ103" s="696">
        <v>109766.6731055428</v>
      </c>
      <c r="BA103" s="696">
        <v>109766.6731055428</v>
      </c>
      <c r="BB103" s="696">
        <v>109766.6731055428</v>
      </c>
      <c r="BC103" s="696">
        <v>109766.6731055428</v>
      </c>
      <c r="BD103" s="696">
        <v>109766.6731055428</v>
      </c>
      <c r="BE103" s="696">
        <v>104785.41058734595</v>
      </c>
      <c r="BF103" s="696">
        <v>3644.2191304248854</v>
      </c>
      <c r="BG103" s="696">
        <v>0</v>
      </c>
      <c r="BH103" s="696">
        <v>0</v>
      </c>
      <c r="BI103" s="696">
        <v>0</v>
      </c>
      <c r="BJ103" s="696">
        <v>0</v>
      </c>
      <c r="BK103" s="696"/>
      <c r="BL103" s="696"/>
      <c r="BM103" s="696"/>
      <c r="BN103" s="696"/>
      <c r="BO103" s="696"/>
      <c r="BP103" s="696"/>
      <c r="BQ103" s="696"/>
      <c r="BR103" s="696"/>
      <c r="BS103" s="696"/>
      <c r="BT103" s="697"/>
      <c r="BU103" s="163"/>
    </row>
    <row r="104" spans="2:73" s="12" customFormat="1" ht="15.9">
      <c r="B104" s="691"/>
      <c r="C104" s="691"/>
      <c r="D104" s="691"/>
      <c r="E104" s="691"/>
      <c r="F104" s="691"/>
      <c r="G104" s="691"/>
      <c r="H104" s="691"/>
      <c r="I104" s="643"/>
      <c r="J104" s="643"/>
      <c r="K104" s="633"/>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3"/>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s="12" customFormat="1" ht="15.9">
      <c r="B105" s="691" t="s">
        <v>208</v>
      </c>
      <c r="C105" s="691" t="s">
        <v>1664</v>
      </c>
      <c r="D105" s="691" t="s">
        <v>96</v>
      </c>
      <c r="E105" s="691" t="s">
        <v>992</v>
      </c>
      <c r="F105" s="691" t="s">
        <v>1088</v>
      </c>
      <c r="G105" s="691" t="s">
        <v>1665</v>
      </c>
      <c r="H105" s="691">
        <v>2015</v>
      </c>
      <c r="I105" s="643" t="s">
        <v>573</v>
      </c>
      <c r="J105" s="643" t="s">
        <v>579</v>
      </c>
      <c r="K105" s="633"/>
      <c r="L105" s="695"/>
      <c r="M105" s="696"/>
      <c r="N105" s="696"/>
      <c r="O105" s="696"/>
      <c r="P105" s="696">
        <v>0.17801844719688092</v>
      </c>
      <c r="Q105" s="696">
        <v>0.17597482116848359</v>
      </c>
      <c r="R105" s="696">
        <v>0.17597482116848359</v>
      </c>
      <c r="S105" s="696">
        <v>0.17597482116848359</v>
      </c>
      <c r="T105" s="696">
        <v>0.17597482116848359</v>
      </c>
      <c r="U105" s="696">
        <v>0.17597482116848359</v>
      </c>
      <c r="V105" s="696">
        <v>0.17597482116848359</v>
      </c>
      <c r="W105" s="696">
        <v>0.17519409227521035</v>
      </c>
      <c r="X105" s="696">
        <v>0.17519409227521035</v>
      </c>
      <c r="Y105" s="696">
        <v>0.17519409227521035</v>
      </c>
      <c r="Z105" s="696">
        <v>0.14184803712999192</v>
      </c>
      <c r="AA105" s="696">
        <v>0.14127759897155942</v>
      </c>
      <c r="AB105" s="696">
        <v>0.14127759897155942</v>
      </c>
      <c r="AC105" s="696">
        <v>0.1401715922530361</v>
      </c>
      <c r="AD105" s="696">
        <v>0.1401715922530361</v>
      </c>
      <c r="AE105" s="696">
        <v>0.13942452747874456</v>
      </c>
      <c r="AF105" s="696">
        <v>5.8257821749579504E-2</v>
      </c>
      <c r="AG105" s="696">
        <v>5.8257821749579504E-2</v>
      </c>
      <c r="AH105" s="696">
        <v>5.8257821749579504E-2</v>
      </c>
      <c r="AI105" s="696">
        <v>5.8257821749579504E-2</v>
      </c>
      <c r="AJ105" s="696">
        <v>0</v>
      </c>
      <c r="AK105" s="696">
        <v>0</v>
      </c>
      <c r="AL105" s="696">
        <v>0</v>
      </c>
      <c r="AM105" s="696">
        <v>0</v>
      </c>
      <c r="AN105" s="696">
        <v>0</v>
      </c>
      <c r="AO105" s="697">
        <v>0</v>
      </c>
      <c r="AP105" s="633"/>
      <c r="AQ105" s="695"/>
      <c r="AR105" s="696"/>
      <c r="AS105" s="696"/>
      <c r="AT105" s="696"/>
      <c r="AU105" s="696">
        <v>2773.5461502152789</v>
      </c>
      <c r="AV105" s="696">
        <v>2740.9925670028724</v>
      </c>
      <c r="AW105" s="696">
        <v>2740.9925670028724</v>
      </c>
      <c r="AX105" s="696">
        <v>2740.9925670028724</v>
      </c>
      <c r="AY105" s="696">
        <v>2740.9925670028724</v>
      </c>
      <c r="AZ105" s="696">
        <v>2740.9925670028724</v>
      </c>
      <c r="BA105" s="696">
        <v>2740.9925670028724</v>
      </c>
      <c r="BB105" s="696">
        <v>2734.1533818977987</v>
      </c>
      <c r="BC105" s="696">
        <v>2734.1533818977987</v>
      </c>
      <c r="BD105" s="696">
        <v>2734.1533818977987</v>
      </c>
      <c r="BE105" s="696">
        <v>2318.863117373839</v>
      </c>
      <c r="BF105" s="696">
        <v>2299.8829600452104</v>
      </c>
      <c r="BG105" s="696">
        <v>2299.8829600452104</v>
      </c>
      <c r="BH105" s="696">
        <v>2229.1702096261906</v>
      </c>
      <c r="BI105" s="696">
        <v>2229.1702096261906</v>
      </c>
      <c r="BJ105" s="696">
        <v>2220.9386130637204</v>
      </c>
      <c r="BK105" s="696">
        <v>928.00777722807584</v>
      </c>
      <c r="BL105" s="696">
        <v>928.00777722807584</v>
      </c>
      <c r="BM105" s="696">
        <v>928.00777722807584</v>
      </c>
      <c r="BN105" s="696">
        <v>928.00777722807584</v>
      </c>
      <c r="BO105" s="696">
        <v>0</v>
      </c>
      <c r="BP105" s="696">
        <v>0</v>
      </c>
      <c r="BQ105" s="696">
        <v>0</v>
      </c>
      <c r="BR105" s="696">
        <v>0</v>
      </c>
      <c r="BS105" s="696">
        <v>0</v>
      </c>
      <c r="BT105" s="697">
        <v>0</v>
      </c>
      <c r="BU105" s="163"/>
    </row>
    <row r="106" spans="2:73" s="12" customFormat="1" ht="15.9">
      <c r="B106" s="691" t="s">
        <v>208</v>
      </c>
      <c r="C106" s="691" t="s">
        <v>1664</v>
      </c>
      <c r="D106" s="691" t="s">
        <v>95</v>
      </c>
      <c r="E106" s="691" t="s">
        <v>992</v>
      </c>
      <c r="F106" s="691" t="s">
        <v>1088</v>
      </c>
      <c r="G106" s="691" t="s">
        <v>1665</v>
      </c>
      <c r="H106" s="691">
        <v>2015</v>
      </c>
      <c r="I106" s="643" t="s">
        <v>573</v>
      </c>
      <c r="J106" s="643" t="s">
        <v>579</v>
      </c>
      <c r="K106" s="633"/>
      <c r="L106" s="695"/>
      <c r="M106" s="696"/>
      <c r="N106" s="696"/>
      <c r="O106" s="696"/>
      <c r="P106" s="696">
        <v>1.5548183654131269</v>
      </c>
      <c r="Q106" s="696">
        <v>1.5329240688714314</v>
      </c>
      <c r="R106" s="696">
        <v>1.5329240688714314</v>
      </c>
      <c r="S106" s="696">
        <v>1.5329240688714314</v>
      </c>
      <c r="T106" s="696">
        <v>1.5329240688714314</v>
      </c>
      <c r="U106" s="696">
        <v>1.5329240688714314</v>
      </c>
      <c r="V106" s="696">
        <v>1.5329240688714314</v>
      </c>
      <c r="W106" s="696">
        <v>1.5318146119721603</v>
      </c>
      <c r="X106" s="696">
        <v>1.5318146119721603</v>
      </c>
      <c r="Y106" s="696">
        <v>1.5318146119721603</v>
      </c>
      <c r="Z106" s="696">
        <v>1.4590292452910059</v>
      </c>
      <c r="AA106" s="696">
        <v>1.4590260742169188</v>
      </c>
      <c r="AB106" s="696">
        <v>1.4590260742169188</v>
      </c>
      <c r="AC106" s="696">
        <v>1.4581741328859714</v>
      </c>
      <c r="AD106" s="696">
        <v>1.4581741328859714</v>
      </c>
      <c r="AE106" s="696">
        <v>1.4543173350647671</v>
      </c>
      <c r="AF106" s="696">
        <v>0.75370781513861596</v>
      </c>
      <c r="AG106" s="696">
        <v>0.75370781513861596</v>
      </c>
      <c r="AH106" s="696">
        <v>0.75370781513861596</v>
      </c>
      <c r="AI106" s="696">
        <v>0.75370781513861596</v>
      </c>
      <c r="AJ106" s="696">
        <v>0</v>
      </c>
      <c r="AK106" s="696">
        <v>0</v>
      </c>
      <c r="AL106" s="696">
        <v>0</v>
      </c>
      <c r="AM106" s="696">
        <v>0</v>
      </c>
      <c r="AN106" s="696">
        <v>0</v>
      </c>
      <c r="AO106" s="697">
        <v>0</v>
      </c>
      <c r="AP106" s="633"/>
      <c r="AQ106" s="695"/>
      <c r="AR106" s="696"/>
      <c r="AS106" s="696"/>
      <c r="AT106" s="696"/>
      <c r="AU106" s="696">
        <v>24240.403957729424</v>
      </c>
      <c r="AV106" s="696">
        <v>23891.64259217463</v>
      </c>
      <c r="AW106" s="696">
        <v>23891.64259217463</v>
      </c>
      <c r="AX106" s="696">
        <v>23891.64259217463</v>
      </c>
      <c r="AY106" s="696">
        <v>23891.64259217463</v>
      </c>
      <c r="AZ106" s="696">
        <v>23891.64259217463</v>
      </c>
      <c r="BA106" s="696">
        <v>23891.64259217463</v>
      </c>
      <c r="BB106" s="696">
        <v>23881.923749737016</v>
      </c>
      <c r="BC106" s="696">
        <v>23881.923749737016</v>
      </c>
      <c r="BD106" s="696">
        <v>23881.923749737016</v>
      </c>
      <c r="BE106" s="696">
        <v>23288.409106368446</v>
      </c>
      <c r="BF106" s="696">
        <v>23262.275828294456</v>
      </c>
      <c r="BG106" s="696">
        <v>23262.275828294456</v>
      </c>
      <c r="BH106" s="696">
        <v>23208.78995685366</v>
      </c>
      <c r="BI106" s="696">
        <v>23208.78995685366</v>
      </c>
      <c r="BJ106" s="696">
        <v>23166.293503025707</v>
      </c>
      <c r="BK106" s="696">
        <v>12006.056752564131</v>
      </c>
      <c r="BL106" s="696">
        <v>12006.056752564131</v>
      </c>
      <c r="BM106" s="696">
        <v>12006.056752564131</v>
      </c>
      <c r="BN106" s="696">
        <v>12006.056752564131</v>
      </c>
      <c r="BO106" s="696">
        <v>0</v>
      </c>
      <c r="BP106" s="696">
        <v>0</v>
      </c>
      <c r="BQ106" s="696">
        <v>0</v>
      </c>
      <c r="BR106" s="696">
        <v>0</v>
      </c>
      <c r="BS106" s="696">
        <v>0</v>
      </c>
      <c r="BT106" s="697">
        <v>0</v>
      </c>
      <c r="BU106" s="163"/>
    </row>
    <row r="107" spans="2:73" s="12" customFormat="1" ht="15.9">
      <c r="B107" s="691" t="s">
        <v>208</v>
      </c>
      <c r="C107" s="691" t="s">
        <v>994</v>
      </c>
      <c r="D107" s="691" t="s">
        <v>100</v>
      </c>
      <c r="E107" s="691" t="s">
        <v>992</v>
      </c>
      <c r="F107" s="691" t="s">
        <v>1673</v>
      </c>
      <c r="G107" s="691" t="s">
        <v>1665</v>
      </c>
      <c r="H107" s="691">
        <v>2015</v>
      </c>
      <c r="I107" s="643" t="s">
        <v>573</v>
      </c>
      <c r="J107" s="643" t="s">
        <v>579</v>
      </c>
      <c r="K107" s="633"/>
      <c r="L107" s="695"/>
      <c r="M107" s="696"/>
      <c r="N107" s="696"/>
      <c r="O107" s="696"/>
      <c r="P107" s="696">
        <v>26.180043369836529</v>
      </c>
      <c r="Q107" s="696">
        <v>26.180043369836529</v>
      </c>
      <c r="R107" s="696">
        <v>26.180043369836529</v>
      </c>
      <c r="S107" s="696">
        <v>26.180043369836529</v>
      </c>
      <c r="T107" s="696">
        <v>26.180043369836529</v>
      </c>
      <c r="U107" s="696">
        <v>26.180043369836529</v>
      </c>
      <c r="V107" s="696">
        <v>23.581997204697242</v>
      </c>
      <c r="W107" s="696">
        <v>23.581997204697242</v>
      </c>
      <c r="X107" s="696">
        <v>23.581997204697242</v>
      </c>
      <c r="Y107" s="696">
        <v>12.575411945116111</v>
      </c>
      <c r="Z107" s="696">
        <v>1.803171919982228</v>
      </c>
      <c r="AA107" s="696">
        <v>1.803171919982228</v>
      </c>
      <c r="AB107" s="696">
        <v>1.803171919982228</v>
      </c>
      <c r="AC107" s="696">
        <v>1.803171919982228</v>
      </c>
      <c r="AD107" s="696">
        <v>1.803171919982228</v>
      </c>
      <c r="AE107" s="696">
        <v>0.83798610427525289</v>
      </c>
      <c r="AF107" s="696">
        <v>0</v>
      </c>
      <c r="AG107" s="696">
        <v>0</v>
      </c>
      <c r="AH107" s="696">
        <v>0</v>
      </c>
      <c r="AI107" s="696">
        <v>0</v>
      </c>
      <c r="AJ107" s="696">
        <v>0</v>
      </c>
      <c r="AK107" s="696">
        <v>0</v>
      </c>
      <c r="AL107" s="696">
        <v>0</v>
      </c>
      <c r="AM107" s="696">
        <v>0</v>
      </c>
      <c r="AN107" s="696">
        <v>0</v>
      </c>
      <c r="AO107" s="697">
        <v>0</v>
      </c>
      <c r="AP107" s="633"/>
      <c r="AQ107" s="698"/>
      <c r="AR107" s="699"/>
      <c r="AS107" s="699"/>
      <c r="AT107" s="699"/>
      <c r="AU107" s="699">
        <v>277554.81490191276</v>
      </c>
      <c r="AV107" s="699">
        <v>277554.81490191276</v>
      </c>
      <c r="AW107" s="699">
        <v>277554.81490191276</v>
      </c>
      <c r="AX107" s="699">
        <v>277554.81490191276</v>
      </c>
      <c r="AY107" s="699">
        <v>277554.81490191276</v>
      </c>
      <c r="AZ107" s="699">
        <v>277554.81490191276</v>
      </c>
      <c r="BA107" s="699">
        <v>268990.67761154001</v>
      </c>
      <c r="BB107" s="699">
        <v>268990.67761154001</v>
      </c>
      <c r="BC107" s="699">
        <v>268990.67761154001</v>
      </c>
      <c r="BD107" s="699">
        <v>232708.83299843949</v>
      </c>
      <c r="BE107" s="699">
        <v>197199.47841576274</v>
      </c>
      <c r="BF107" s="699">
        <v>197199.47841576274</v>
      </c>
      <c r="BG107" s="699">
        <v>1244.4571962782093</v>
      </c>
      <c r="BH107" s="699">
        <v>1244.4571962782093</v>
      </c>
      <c r="BI107" s="699">
        <v>1244.4571962782093</v>
      </c>
      <c r="BJ107" s="699">
        <v>578.33522488347012</v>
      </c>
      <c r="BK107" s="699">
        <v>0</v>
      </c>
      <c r="BL107" s="699">
        <v>0</v>
      </c>
      <c r="BM107" s="699">
        <v>0</v>
      </c>
      <c r="BN107" s="699">
        <v>0</v>
      </c>
      <c r="BO107" s="699">
        <v>0</v>
      </c>
      <c r="BP107" s="699">
        <v>0</v>
      </c>
      <c r="BQ107" s="699">
        <v>0</v>
      </c>
      <c r="BR107" s="699">
        <v>0</v>
      </c>
      <c r="BS107" s="699">
        <v>0</v>
      </c>
      <c r="BT107" s="700">
        <v>0</v>
      </c>
      <c r="BU107" s="163"/>
    </row>
    <row r="108" spans="2:73" s="12" customFormat="1" ht="15.9">
      <c r="B108" s="691" t="s">
        <v>208</v>
      </c>
      <c r="C108" s="691" t="s">
        <v>994</v>
      </c>
      <c r="D108" s="691" t="s">
        <v>99</v>
      </c>
      <c r="E108" s="691" t="s">
        <v>992</v>
      </c>
      <c r="F108" s="691" t="s">
        <v>1673</v>
      </c>
      <c r="G108" s="691" t="s">
        <v>1665</v>
      </c>
      <c r="H108" s="691">
        <v>2015</v>
      </c>
      <c r="I108" s="643" t="s">
        <v>573</v>
      </c>
      <c r="J108" s="643" t="s">
        <v>579</v>
      </c>
      <c r="K108" s="633"/>
      <c r="L108" s="695"/>
      <c r="M108" s="696"/>
      <c r="N108" s="696"/>
      <c r="O108" s="696"/>
      <c r="P108" s="696">
        <v>5.2227161232970456</v>
      </c>
      <c r="Q108" s="696">
        <v>5.2227161232970456</v>
      </c>
      <c r="R108" s="696">
        <v>5.2227161232970456</v>
      </c>
      <c r="S108" s="696">
        <v>5.2227161232970456</v>
      </c>
      <c r="T108" s="696">
        <v>83.56345797275273</v>
      </c>
      <c r="U108" s="696">
        <v>83.56345797275273</v>
      </c>
      <c r="V108" s="696">
        <v>83.56345797275273</v>
      </c>
      <c r="W108" s="696">
        <v>83.56345797275273</v>
      </c>
      <c r="X108" s="696">
        <v>83.56345797275273</v>
      </c>
      <c r="Y108" s="696">
        <v>83.56345797275273</v>
      </c>
      <c r="Z108" s="696">
        <v>83.56345797275273</v>
      </c>
      <c r="AA108" s="696">
        <v>83.56345797275273</v>
      </c>
      <c r="AB108" s="696">
        <v>83.56345797275273</v>
      </c>
      <c r="AC108" s="696">
        <v>58.49442058092685</v>
      </c>
      <c r="AD108" s="696">
        <v>0</v>
      </c>
      <c r="AE108" s="696">
        <v>0</v>
      </c>
      <c r="AF108" s="696">
        <v>0</v>
      </c>
      <c r="AG108" s="696">
        <v>0</v>
      </c>
      <c r="AH108" s="696">
        <v>0</v>
      </c>
      <c r="AI108" s="696">
        <v>0</v>
      </c>
      <c r="AJ108" s="696">
        <v>0</v>
      </c>
      <c r="AK108" s="696">
        <v>0</v>
      </c>
      <c r="AL108" s="696">
        <v>0</v>
      </c>
      <c r="AM108" s="696">
        <v>0</v>
      </c>
      <c r="AN108" s="696">
        <v>0</v>
      </c>
      <c r="AO108" s="697">
        <v>0</v>
      </c>
      <c r="AP108" s="633"/>
      <c r="AQ108" s="692"/>
      <c r="AR108" s="693"/>
      <c r="AS108" s="693"/>
      <c r="AT108" s="693"/>
      <c r="AU108" s="693">
        <v>24713.027688641909</v>
      </c>
      <c r="AV108" s="693">
        <v>24713.027688641909</v>
      </c>
      <c r="AW108" s="693">
        <v>24713.027688641909</v>
      </c>
      <c r="AX108" s="693">
        <v>24713.027688641909</v>
      </c>
      <c r="AY108" s="693">
        <v>391969.0694710603</v>
      </c>
      <c r="AZ108" s="693">
        <v>391969.0694710603</v>
      </c>
      <c r="BA108" s="693">
        <v>391969.0694710603</v>
      </c>
      <c r="BB108" s="693">
        <v>391969.0694710603</v>
      </c>
      <c r="BC108" s="693">
        <v>391969.0694710603</v>
      </c>
      <c r="BD108" s="693">
        <v>391969.0694710603</v>
      </c>
      <c r="BE108" s="693">
        <v>391969.0694710603</v>
      </c>
      <c r="BF108" s="693">
        <v>391969.0694710603</v>
      </c>
      <c r="BG108" s="693">
        <v>391969.0694710603</v>
      </c>
      <c r="BH108" s="693">
        <v>274378.34862974193</v>
      </c>
      <c r="BI108" s="693">
        <v>0</v>
      </c>
      <c r="BJ108" s="693">
        <v>0</v>
      </c>
      <c r="BK108" s="693">
        <v>0</v>
      </c>
      <c r="BL108" s="693">
        <v>0</v>
      </c>
      <c r="BM108" s="693">
        <v>0</v>
      </c>
      <c r="BN108" s="693">
        <v>0</v>
      </c>
      <c r="BO108" s="693">
        <v>0</v>
      </c>
      <c r="BP108" s="693">
        <v>0</v>
      </c>
      <c r="BQ108" s="693">
        <v>0</v>
      </c>
      <c r="BR108" s="693">
        <v>0</v>
      </c>
      <c r="BS108" s="693">
        <v>0</v>
      </c>
      <c r="BT108" s="694">
        <v>0</v>
      </c>
      <c r="BU108" s="163"/>
    </row>
    <row r="109" spans="2:73" s="12" customFormat="1" ht="15.9">
      <c r="B109" s="691" t="s">
        <v>208</v>
      </c>
      <c r="C109" s="691" t="s">
        <v>1664</v>
      </c>
      <c r="D109" s="691" t="s">
        <v>673</v>
      </c>
      <c r="E109" s="691" t="s">
        <v>992</v>
      </c>
      <c r="F109" s="691" t="s">
        <v>1088</v>
      </c>
      <c r="G109" s="691" t="s">
        <v>1665</v>
      </c>
      <c r="H109" s="691">
        <v>2015</v>
      </c>
      <c r="I109" s="643" t="s">
        <v>573</v>
      </c>
      <c r="J109" s="643" t="s">
        <v>579</v>
      </c>
      <c r="K109" s="633"/>
      <c r="L109" s="695"/>
      <c r="M109" s="696"/>
      <c r="N109" s="696"/>
      <c r="O109" s="696"/>
      <c r="P109" s="696">
        <v>1.0111030222480766</v>
      </c>
      <c r="Q109" s="696">
        <v>1.0111030222480766</v>
      </c>
      <c r="R109" s="696">
        <v>1.0111030222480766</v>
      </c>
      <c r="S109" s="696">
        <v>1.0111030222480766</v>
      </c>
      <c r="T109" s="696">
        <v>1.0111030222480766</v>
      </c>
      <c r="U109" s="696">
        <v>1.0111030222480766</v>
      </c>
      <c r="V109" s="696">
        <v>1.0111030222480766</v>
      </c>
      <c r="W109" s="696">
        <v>1.0111030222480766</v>
      </c>
      <c r="X109" s="696">
        <v>1.0111030222480766</v>
      </c>
      <c r="Y109" s="696">
        <v>1.0111030222480766</v>
      </c>
      <c r="Z109" s="696">
        <v>1.0111030222480766</v>
      </c>
      <c r="AA109" s="696">
        <v>1.0111030222480766</v>
      </c>
      <c r="AB109" s="696">
        <v>1.0111030222480766</v>
      </c>
      <c r="AC109" s="696">
        <v>1.0111030222480766</v>
      </c>
      <c r="AD109" s="696">
        <v>1.0111030222480766</v>
      </c>
      <c r="AE109" s="696">
        <v>1.0111030222480766</v>
      </c>
      <c r="AF109" s="696">
        <v>1.0111030222480766</v>
      </c>
      <c r="AG109" s="696">
        <v>1.0111030222480766</v>
      </c>
      <c r="AH109" s="696">
        <v>0.96145064169125138</v>
      </c>
      <c r="AI109" s="696">
        <v>0</v>
      </c>
      <c r="AJ109" s="696">
        <v>0</v>
      </c>
      <c r="AK109" s="696">
        <v>0</v>
      </c>
      <c r="AL109" s="696">
        <v>0</v>
      </c>
      <c r="AM109" s="696">
        <v>0</v>
      </c>
      <c r="AN109" s="696">
        <v>0</v>
      </c>
      <c r="AO109" s="697">
        <v>0</v>
      </c>
      <c r="AP109" s="633"/>
      <c r="AQ109" s="695"/>
      <c r="AR109" s="696"/>
      <c r="AS109" s="696"/>
      <c r="AT109" s="696"/>
      <c r="AU109" s="696">
        <v>1976.4355773283157</v>
      </c>
      <c r="AV109" s="696">
        <v>1976.4355773283157</v>
      </c>
      <c r="AW109" s="696">
        <v>1976.4355773283157</v>
      </c>
      <c r="AX109" s="696">
        <v>1976.4355773283157</v>
      </c>
      <c r="AY109" s="696">
        <v>1976.4355773283157</v>
      </c>
      <c r="AZ109" s="696">
        <v>1976.4355773283157</v>
      </c>
      <c r="BA109" s="696">
        <v>1976.4355773283157</v>
      </c>
      <c r="BB109" s="696">
        <v>1976.4355773283157</v>
      </c>
      <c r="BC109" s="696">
        <v>1976.4355773283157</v>
      </c>
      <c r="BD109" s="696">
        <v>1976.4355773283157</v>
      </c>
      <c r="BE109" s="696">
        <v>1976.4355773283157</v>
      </c>
      <c r="BF109" s="696">
        <v>1976.4355773283157</v>
      </c>
      <c r="BG109" s="696">
        <v>1976.4355773283157</v>
      </c>
      <c r="BH109" s="696">
        <v>1976.4355773283157</v>
      </c>
      <c r="BI109" s="696">
        <v>1976.4355773283157</v>
      </c>
      <c r="BJ109" s="696">
        <v>1976.4355773283157</v>
      </c>
      <c r="BK109" s="696">
        <v>1976.4355773283157</v>
      </c>
      <c r="BL109" s="696">
        <v>1976.4355773283157</v>
      </c>
      <c r="BM109" s="696">
        <v>1934.0053612161198</v>
      </c>
      <c r="BN109" s="696">
        <v>0</v>
      </c>
      <c r="BO109" s="696">
        <v>0</v>
      </c>
      <c r="BP109" s="696">
        <v>0</v>
      </c>
      <c r="BQ109" s="696">
        <v>0</v>
      </c>
      <c r="BR109" s="696">
        <v>0</v>
      </c>
      <c r="BS109" s="696">
        <v>0</v>
      </c>
      <c r="BT109" s="697">
        <v>0</v>
      </c>
      <c r="BU109" s="163"/>
    </row>
    <row r="110" spans="2:73" s="12" customFormat="1" ht="15.9">
      <c r="B110" s="691" t="s">
        <v>208</v>
      </c>
      <c r="C110" s="691" t="s">
        <v>1664</v>
      </c>
      <c r="D110" s="691" t="s">
        <v>98</v>
      </c>
      <c r="E110" s="691" t="s">
        <v>992</v>
      </c>
      <c r="F110" s="691" t="s">
        <v>1088</v>
      </c>
      <c r="G110" s="691" t="s">
        <v>1665</v>
      </c>
      <c r="H110" s="691">
        <v>2015</v>
      </c>
      <c r="I110" s="643" t="s">
        <v>573</v>
      </c>
      <c r="J110" s="643" t="s">
        <v>579</v>
      </c>
      <c r="K110" s="633"/>
      <c r="L110" s="695"/>
      <c r="M110" s="696"/>
      <c r="N110" s="696"/>
      <c r="O110" s="696"/>
      <c r="P110" s="696">
        <v>0.11563999999999999</v>
      </c>
      <c r="Q110" s="696">
        <v>0.11563999999999999</v>
      </c>
      <c r="R110" s="696">
        <v>0.11563999999999999</v>
      </c>
      <c r="S110" s="696">
        <v>0.11563999999999999</v>
      </c>
      <c r="T110" s="696">
        <v>0.11563999999999999</v>
      </c>
      <c r="U110" s="696">
        <v>0.11563999999999999</v>
      </c>
      <c r="V110" s="696">
        <v>0.11563999999999999</v>
      </c>
      <c r="W110" s="696">
        <v>0.11563999999999999</v>
      </c>
      <c r="X110" s="696">
        <v>0.11563999999999999</v>
      </c>
      <c r="Y110" s="696">
        <v>0.11563999999999999</v>
      </c>
      <c r="Z110" s="696">
        <v>0.11563999999999999</v>
      </c>
      <c r="AA110" s="696">
        <v>0.11563999999999999</v>
      </c>
      <c r="AB110" s="696">
        <v>0.11563999999999999</v>
      </c>
      <c r="AC110" s="696">
        <v>0.11563999999999999</v>
      </c>
      <c r="AD110" s="696">
        <v>0.11563999999999999</v>
      </c>
      <c r="AE110" s="696">
        <v>0.11563999999999999</v>
      </c>
      <c r="AF110" s="696">
        <v>0.11563999999999999</v>
      </c>
      <c r="AG110" s="696">
        <v>0.11563999999999999</v>
      </c>
      <c r="AH110" s="696">
        <v>0.11563999999999999</v>
      </c>
      <c r="AI110" s="696">
        <v>0.11563999999999999</v>
      </c>
      <c r="AJ110" s="696">
        <v>0.11563999999999999</v>
      </c>
      <c r="AK110" s="696">
        <v>0.11563999999999999</v>
      </c>
      <c r="AL110" s="696">
        <v>0.11563999999999999</v>
      </c>
      <c r="AM110" s="696">
        <v>0</v>
      </c>
      <c r="AN110" s="696">
        <v>0</v>
      </c>
      <c r="AO110" s="697">
        <v>0</v>
      </c>
      <c r="AP110" s="633"/>
      <c r="AQ110" s="695"/>
      <c r="AR110" s="696"/>
      <c r="AS110" s="696"/>
      <c r="AT110" s="696"/>
      <c r="AU110" s="696">
        <v>2442.65</v>
      </c>
      <c r="AV110" s="696">
        <v>2442.65</v>
      </c>
      <c r="AW110" s="696">
        <v>2442.65</v>
      </c>
      <c r="AX110" s="696">
        <v>2442.65</v>
      </c>
      <c r="AY110" s="696">
        <v>2442.65</v>
      </c>
      <c r="AZ110" s="696">
        <v>2442.65</v>
      </c>
      <c r="BA110" s="696">
        <v>2442.65</v>
      </c>
      <c r="BB110" s="696">
        <v>2442.65</v>
      </c>
      <c r="BC110" s="696">
        <v>2442.65</v>
      </c>
      <c r="BD110" s="696">
        <v>2442.65</v>
      </c>
      <c r="BE110" s="696">
        <v>2442.65</v>
      </c>
      <c r="BF110" s="696">
        <v>2442.65</v>
      </c>
      <c r="BG110" s="696">
        <v>2442.65</v>
      </c>
      <c r="BH110" s="696">
        <v>2442.65</v>
      </c>
      <c r="BI110" s="696">
        <v>2442.65</v>
      </c>
      <c r="BJ110" s="696">
        <v>2442.65</v>
      </c>
      <c r="BK110" s="696">
        <v>2442.65</v>
      </c>
      <c r="BL110" s="696">
        <v>2442.65</v>
      </c>
      <c r="BM110" s="696">
        <v>2442.65</v>
      </c>
      <c r="BN110" s="696">
        <v>2442.65</v>
      </c>
      <c r="BO110" s="696">
        <v>2442.65</v>
      </c>
      <c r="BP110" s="696">
        <v>2442.65</v>
      </c>
      <c r="BQ110" s="696">
        <v>2442.65</v>
      </c>
      <c r="BR110" s="696">
        <v>0</v>
      </c>
      <c r="BS110" s="696">
        <v>0</v>
      </c>
      <c r="BT110" s="697">
        <v>0</v>
      </c>
      <c r="BU110" s="163"/>
    </row>
    <row r="111" spans="2:73" s="12" customFormat="1" ht="15.9">
      <c r="B111" s="691" t="s">
        <v>208</v>
      </c>
      <c r="C111" s="691" t="s">
        <v>1664</v>
      </c>
      <c r="D111" s="691" t="s">
        <v>113</v>
      </c>
      <c r="E111" s="691" t="s">
        <v>992</v>
      </c>
      <c r="F111" s="691" t="s">
        <v>1088</v>
      </c>
      <c r="G111" s="691" t="s">
        <v>1665</v>
      </c>
      <c r="H111" s="691">
        <v>2015</v>
      </c>
      <c r="I111" s="643" t="s">
        <v>573</v>
      </c>
      <c r="J111" s="643" t="s">
        <v>579</v>
      </c>
      <c r="K111" s="633"/>
      <c r="L111" s="695"/>
      <c r="M111" s="696"/>
      <c r="N111" s="696"/>
      <c r="O111" s="696"/>
      <c r="P111" s="696">
        <v>0</v>
      </c>
      <c r="Q111" s="696">
        <v>0</v>
      </c>
      <c r="R111" s="696">
        <v>0</v>
      </c>
      <c r="S111" s="696">
        <v>0</v>
      </c>
      <c r="T111" s="696">
        <v>0</v>
      </c>
      <c r="U111" s="696">
        <v>0</v>
      </c>
      <c r="V111" s="696">
        <v>0</v>
      </c>
      <c r="W111" s="696">
        <v>0</v>
      </c>
      <c r="X111" s="696">
        <v>0</v>
      </c>
      <c r="Y111" s="696">
        <v>0</v>
      </c>
      <c r="Z111" s="696">
        <v>0</v>
      </c>
      <c r="AA111" s="696">
        <v>0</v>
      </c>
      <c r="AB111" s="696">
        <v>0</v>
      </c>
      <c r="AC111" s="696">
        <v>0</v>
      </c>
      <c r="AD111" s="696">
        <v>0</v>
      </c>
      <c r="AE111" s="696">
        <v>0</v>
      </c>
      <c r="AF111" s="696">
        <v>0</v>
      </c>
      <c r="AG111" s="696">
        <v>0</v>
      </c>
      <c r="AH111" s="696">
        <v>0</v>
      </c>
      <c r="AI111" s="696">
        <v>0</v>
      </c>
      <c r="AJ111" s="696">
        <v>0</v>
      </c>
      <c r="AK111" s="696">
        <v>0</v>
      </c>
      <c r="AL111" s="696">
        <v>0</v>
      </c>
      <c r="AM111" s="696">
        <v>0</v>
      </c>
      <c r="AN111" s="696">
        <v>0</v>
      </c>
      <c r="AO111" s="697">
        <v>0</v>
      </c>
      <c r="AP111" s="633"/>
      <c r="AQ111" s="695"/>
      <c r="AR111" s="696"/>
      <c r="AS111" s="696"/>
      <c r="AT111" s="696"/>
      <c r="AU111" s="696">
        <v>0</v>
      </c>
      <c r="AV111" s="696">
        <v>0</v>
      </c>
      <c r="AW111" s="696">
        <v>0</v>
      </c>
      <c r="AX111" s="696">
        <v>0</v>
      </c>
      <c r="AY111" s="696">
        <v>0</v>
      </c>
      <c r="AZ111" s="696">
        <v>0</v>
      </c>
      <c r="BA111" s="696">
        <v>0</v>
      </c>
      <c r="BB111" s="696">
        <v>0</v>
      </c>
      <c r="BC111" s="696">
        <v>0</v>
      </c>
      <c r="BD111" s="696">
        <v>0</v>
      </c>
      <c r="BE111" s="696">
        <v>0</v>
      </c>
      <c r="BF111" s="696">
        <v>0</v>
      </c>
      <c r="BG111" s="696">
        <v>0</v>
      </c>
      <c r="BH111" s="696">
        <v>0</v>
      </c>
      <c r="BI111" s="696">
        <v>0</v>
      </c>
      <c r="BJ111" s="696">
        <v>0</v>
      </c>
      <c r="BK111" s="696">
        <v>0</v>
      </c>
      <c r="BL111" s="696">
        <v>0</v>
      </c>
      <c r="BM111" s="696">
        <v>0</v>
      </c>
      <c r="BN111" s="696">
        <v>0</v>
      </c>
      <c r="BO111" s="696">
        <v>0</v>
      </c>
      <c r="BP111" s="696">
        <v>0</v>
      </c>
      <c r="BQ111" s="696">
        <v>0</v>
      </c>
      <c r="BR111" s="696">
        <v>0</v>
      </c>
      <c r="BS111" s="696">
        <v>0</v>
      </c>
      <c r="BT111" s="697">
        <v>0</v>
      </c>
      <c r="BU111" s="163"/>
    </row>
    <row r="112" spans="2:73" s="12" customFormat="1">
      <c r="B112" s="691" t="s">
        <v>208</v>
      </c>
      <c r="C112" s="691" t="s">
        <v>1664</v>
      </c>
      <c r="D112" s="691" t="s">
        <v>115</v>
      </c>
      <c r="E112" s="691" t="s">
        <v>992</v>
      </c>
      <c r="F112" s="691" t="s">
        <v>1088</v>
      </c>
      <c r="G112" s="691" t="s">
        <v>1665</v>
      </c>
      <c r="H112" s="691">
        <v>2015</v>
      </c>
      <c r="I112" s="643" t="s">
        <v>573</v>
      </c>
      <c r="J112" s="643" t="s">
        <v>579</v>
      </c>
      <c r="K112" s="633"/>
      <c r="L112" s="695"/>
      <c r="M112" s="696"/>
      <c r="N112" s="696"/>
      <c r="O112" s="696"/>
      <c r="P112" s="696">
        <v>0</v>
      </c>
      <c r="Q112" s="696">
        <v>0</v>
      </c>
      <c r="R112" s="696">
        <v>0</v>
      </c>
      <c r="S112" s="696">
        <v>0</v>
      </c>
      <c r="T112" s="696">
        <v>0</v>
      </c>
      <c r="U112" s="696">
        <v>0</v>
      </c>
      <c r="V112" s="696">
        <v>0</v>
      </c>
      <c r="W112" s="696">
        <v>0</v>
      </c>
      <c r="X112" s="696">
        <v>0</v>
      </c>
      <c r="Y112" s="696">
        <v>0</v>
      </c>
      <c r="Z112" s="696">
        <v>0</v>
      </c>
      <c r="AA112" s="696">
        <v>0</v>
      </c>
      <c r="AB112" s="696">
        <v>0</v>
      </c>
      <c r="AC112" s="696">
        <v>0</v>
      </c>
      <c r="AD112" s="696">
        <v>0</v>
      </c>
      <c r="AE112" s="696">
        <v>0</v>
      </c>
      <c r="AF112" s="696">
        <v>0</v>
      </c>
      <c r="AG112" s="696">
        <v>0</v>
      </c>
      <c r="AH112" s="696">
        <v>0</v>
      </c>
      <c r="AI112" s="696">
        <v>0</v>
      </c>
      <c r="AJ112" s="696">
        <v>0</v>
      </c>
      <c r="AK112" s="696">
        <v>0</v>
      </c>
      <c r="AL112" s="696">
        <v>0</v>
      </c>
      <c r="AM112" s="696">
        <v>0</v>
      </c>
      <c r="AN112" s="696">
        <v>0</v>
      </c>
      <c r="AO112" s="697">
        <v>0</v>
      </c>
      <c r="AP112" s="633"/>
      <c r="AQ112" s="695"/>
      <c r="AR112" s="696"/>
      <c r="AS112" s="696"/>
      <c r="AT112" s="696"/>
      <c r="AU112" s="696">
        <v>0</v>
      </c>
      <c r="AV112" s="696">
        <v>0</v>
      </c>
      <c r="AW112" s="696">
        <v>0</v>
      </c>
      <c r="AX112" s="696">
        <v>0</v>
      </c>
      <c r="AY112" s="696">
        <v>0</v>
      </c>
      <c r="AZ112" s="696">
        <v>0</v>
      </c>
      <c r="BA112" s="696">
        <v>0</v>
      </c>
      <c r="BB112" s="696">
        <v>0</v>
      </c>
      <c r="BC112" s="696">
        <v>0</v>
      </c>
      <c r="BD112" s="696">
        <v>0</v>
      </c>
      <c r="BE112" s="696">
        <v>0</v>
      </c>
      <c r="BF112" s="696">
        <v>0</v>
      </c>
      <c r="BG112" s="696">
        <v>0</v>
      </c>
      <c r="BH112" s="696">
        <v>0</v>
      </c>
      <c r="BI112" s="696">
        <v>0</v>
      </c>
      <c r="BJ112" s="696">
        <v>0</v>
      </c>
      <c r="BK112" s="696">
        <v>0</v>
      </c>
      <c r="BL112" s="696">
        <v>0</v>
      </c>
      <c r="BM112" s="696">
        <v>0</v>
      </c>
      <c r="BN112" s="696">
        <v>0</v>
      </c>
      <c r="BO112" s="696">
        <v>0</v>
      </c>
      <c r="BP112" s="696">
        <v>0</v>
      </c>
      <c r="BQ112" s="696">
        <v>0</v>
      </c>
      <c r="BR112" s="696">
        <v>0</v>
      </c>
      <c r="BS112" s="696">
        <v>0</v>
      </c>
      <c r="BT112" s="697">
        <v>0</v>
      </c>
      <c r="BU112" s="16"/>
    </row>
    <row r="113" spans="2:73" s="12" customFormat="1">
      <c r="B113" s="691"/>
      <c r="C113" s="691"/>
      <c r="D113" s="691"/>
      <c r="E113" s="691"/>
      <c r="F113" s="691"/>
      <c r="G113" s="691"/>
      <c r="H113" s="691"/>
      <c r="I113" s="643"/>
      <c r="J113" s="643"/>
      <c r="K113" s="633"/>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3"/>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c r="BU113" s="16"/>
    </row>
    <row r="114" spans="2:73" s="12" customFormat="1">
      <c r="B114" s="691" t="s">
        <v>208</v>
      </c>
      <c r="C114" s="691" t="s">
        <v>994</v>
      </c>
      <c r="D114" s="691" t="s">
        <v>101</v>
      </c>
      <c r="E114" s="691" t="s">
        <v>992</v>
      </c>
      <c r="F114" s="691" t="s">
        <v>994</v>
      </c>
      <c r="G114" s="691" t="s">
        <v>1665</v>
      </c>
      <c r="H114" s="691">
        <v>2015</v>
      </c>
      <c r="I114" s="643" t="s">
        <v>574</v>
      </c>
      <c r="J114" s="643" t="s">
        <v>579</v>
      </c>
      <c r="K114" s="633"/>
      <c r="L114" s="695"/>
      <c r="M114" s="696"/>
      <c r="N114" s="696"/>
      <c r="O114" s="696"/>
      <c r="P114" s="696">
        <v>-7.2005603725830971</v>
      </c>
      <c r="Q114" s="696">
        <v>-1.9009983495761702</v>
      </c>
      <c r="R114" s="696">
        <v>-0.80483668219703941</v>
      </c>
      <c r="S114" s="696">
        <v>0.48323886089289009</v>
      </c>
      <c r="T114" s="696">
        <v>0.48323886089289009</v>
      </c>
      <c r="U114" s="696">
        <v>0.48323886089289009</v>
      </c>
      <c r="V114" s="696">
        <v>0.48323886089289009</v>
      </c>
      <c r="W114" s="696">
        <v>0.48323886089289009</v>
      </c>
      <c r="X114" s="696">
        <v>0.48323886089289009</v>
      </c>
      <c r="Y114" s="696">
        <v>0.48323886089289009</v>
      </c>
      <c r="Z114" s="696">
        <v>0.48759524201289189</v>
      </c>
      <c r="AA114" s="696">
        <v>0.30662220813689722</v>
      </c>
      <c r="AB114" s="696">
        <v>0</v>
      </c>
      <c r="AC114" s="696">
        <v>0</v>
      </c>
      <c r="AD114" s="696">
        <v>0</v>
      </c>
      <c r="AE114" s="696">
        <v>0</v>
      </c>
      <c r="AF114" s="696">
        <v>0</v>
      </c>
      <c r="AG114" s="696">
        <v>0</v>
      </c>
      <c r="AH114" s="696">
        <v>0</v>
      </c>
      <c r="AI114" s="696">
        <v>0</v>
      </c>
      <c r="AJ114" s="696">
        <v>0</v>
      </c>
      <c r="AK114" s="696">
        <v>0</v>
      </c>
      <c r="AL114" s="696">
        <v>0</v>
      </c>
      <c r="AM114" s="696">
        <v>0</v>
      </c>
      <c r="AN114" s="696">
        <v>0</v>
      </c>
      <c r="AO114" s="697">
        <v>0</v>
      </c>
      <c r="AP114" s="633"/>
      <c r="AQ114" s="695"/>
      <c r="AR114" s="696"/>
      <c r="AS114" s="696"/>
      <c r="AT114" s="696"/>
      <c r="AU114" s="696">
        <v>-30983.209249427404</v>
      </c>
      <c r="AV114" s="696">
        <v>-7859.1494342711476</v>
      </c>
      <c r="AW114" s="696">
        <v>-3785.3083962228011</v>
      </c>
      <c r="AX114" s="696">
        <v>1854.0135689445883</v>
      </c>
      <c r="AY114" s="696">
        <v>1854.0135689445883</v>
      </c>
      <c r="AZ114" s="696">
        <v>1854.0135689445883</v>
      </c>
      <c r="BA114" s="696">
        <v>1854.0135689445883</v>
      </c>
      <c r="BB114" s="696">
        <v>1854.0135689445883</v>
      </c>
      <c r="BC114" s="696">
        <v>1854.0135689445883</v>
      </c>
      <c r="BD114" s="696">
        <v>1854.0135689445883</v>
      </c>
      <c r="BE114" s="696">
        <v>1899.9750615861517</v>
      </c>
      <c r="BF114" s="696">
        <v>1123.025390358745</v>
      </c>
      <c r="BG114" s="696">
        <v>0</v>
      </c>
      <c r="BH114" s="696">
        <v>0</v>
      </c>
      <c r="BI114" s="696">
        <v>0</v>
      </c>
      <c r="BJ114" s="696">
        <v>0</v>
      </c>
      <c r="BK114" s="696">
        <v>0</v>
      </c>
      <c r="BL114" s="696">
        <v>0</v>
      </c>
      <c r="BM114" s="696">
        <v>0</v>
      </c>
      <c r="BN114" s="696">
        <v>0</v>
      </c>
      <c r="BO114" s="696">
        <v>0</v>
      </c>
      <c r="BP114" s="696">
        <v>0</v>
      </c>
      <c r="BQ114" s="696">
        <v>0</v>
      </c>
      <c r="BR114" s="696">
        <v>0</v>
      </c>
      <c r="BS114" s="696">
        <v>0</v>
      </c>
      <c r="BT114" s="697">
        <v>0</v>
      </c>
      <c r="BU114" s="16"/>
    </row>
    <row r="115" spans="2:73" s="12" customFormat="1" ht="15.9">
      <c r="B115" s="691" t="s">
        <v>208</v>
      </c>
      <c r="C115" s="691" t="s">
        <v>1689</v>
      </c>
      <c r="D115" s="691" t="s">
        <v>100</v>
      </c>
      <c r="E115" s="691" t="s">
        <v>992</v>
      </c>
      <c r="F115" s="691" t="s">
        <v>1677</v>
      </c>
      <c r="G115" s="691" t="s">
        <v>1665</v>
      </c>
      <c r="H115" s="691">
        <v>2015</v>
      </c>
      <c r="I115" s="643" t="s">
        <v>574</v>
      </c>
      <c r="J115" s="643" t="s">
        <v>579</v>
      </c>
      <c r="K115" s="633"/>
      <c r="L115" s="695"/>
      <c r="M115" s="696"/>
      <c r="N115" s="696"/>
      <c r="O115" s="696"/>
      <c r="P115" s="696">
        <v>30.180288124826056</v>
      </c>
      <c r="Q115" s="696">
        <v>30.180288124826056</v>
      </c>
      <c r="R115" s="696">
        <v>32.539315124213275</v>
      </c>
      <c r="S115" s="696">
        <v>32.539315124213275</v>
      </c>
      <c r="T115" s="696">
        <v>32.539315124213275</v>
      </c>
      <c r="U115" s="696">
        <v>32.539315124213275</v>
      </c>
      <c r="V115" s="696">
        <v>50.271388514535573</v>
      </c>
      <c r="W115" s="696">
        <v>50.271388514535573</v>
      </c>
      <c r="X115" s="696">
        <v>50.271388514535573</v>
      </c>
      <c r="Y115" s="696">
        <v>35.424313344550811</v>
      </c>
      <c r="Z115" s="696">
        <v>0.92161499378779532</v>
      </c>
      <c r="AA115" s="696">
        <v>0.92161499378779532</v>
      </c>
      <c r="AB115" s="696">
        <v>0.43182370450297636</v>
      </c>
      <c r="AC115" s="696">
        <v>0.43182370450297636</v>
      </c>
      <c r="AD115" s="696">
        <v>0.43182370450297636</v>
      </c>
      <c r="AE115" s="696">
        <v>0.18684096531353198</v>
      </c>
      <c r="AF115" s="696">
        <v>-0.02</v>
      </c>
      <c r="AG115" s="696">
        <v>-0.02</v>
      </c>
      <c r="AH115" s="696">
        <v>-0.02</v>
      </c>
      <c r="AI115" s="696">
        <v>-0.02</v>
      </c>
      <c r="AJ115" s="696">
        <v>0</v>
      </c>
      <c r="AK115" s="696">
        <v>0</v>
      </c>
      <c r="AL115" s="696">
        <v>0</v>
      </c>
      <c r="AM115" s="696">
        <v>0</v>
      </c>
      <c r="AN115" s="696">
        <v>0</v>
      </c>
      <c r="AO115" s="697">
        <v>0</v>
      </c>
      <c r="AP115" s="633"/>
      <c r="AQ115" s="695"/>
      <c r="AR115" s="696"/>
      <c r="AS115" s="696"/>
      <c r="AT115" s="696"/>
      <c r="AU115" s="696">
        <v>259542.78698424116</v>
      </c>
      <c r="AV115" s="696">
        <v>259542.78698424116</v>
      </c>
      <c r="AW115" s="696">
        <v>266997.3656780009</v>
      </c>
      <c r="AX115" s="696">
        <v>266997.3656780009</v>
      </c>
      <c r="AY115" s="696">
        <v>266997.3656780009</v>
      </c>
      <c r="AZ115" s="696">
        <v>266997.3656780009</v>
      </c>
      <c r="BA115" s="696">
        <v>379480.60313754319</v>
      </c>
      <c r="BB115" s="696">
        <v>379480.60313754319</v>
      </c>
      <c r="BC115" s="696">
        <v>383291.74833149073</v>
      </c>
      <c r="BD115" s="696">
        <v>267962.60659533943</v>
      </c>
      <c r="BE115" s="696">
        <v>-11915.735629832921</v>
      </c>
      <c r="BF115" s="696">
        <v>-14134.982965898253</v>
      </c>
      <c r="BG115" s="696">
        <v>778.55429998986369</v>
      </c>
      <c r="BH115" s="696">
        <v>778.55429998986369</v>
      </c>
      <c r="BI115" s="696">
        <v>778.55429998986369</v>
      </c>
      <c r="BJ115" s="696">
        <v>341.59748939626667</v>
      </c>
      <c r="BK115" s="696">
        <v>-37.773746159719771</v>
      </c>
      <c r="BL115" s="696">
        <v>-37.773746159719771</v>
      </c>
      <c r="BM115" s="696">
        <v>-37.773746159719771</v>
      </c>
      <c r="BN115" s="696">
        <v>-37.773746159719771</v>
      </c>
      <c r="BO115" s="696">
        <v>0</v>
      </c>
      <c r="BP115" s="696">
        <v>0</v>
      </c>
      <c r="BQ115" s="696">
        <v>0</v>
      </c>
      <c r="BR115" s="696">
        <v>0</v>
      </c>
      <c r="BS115" s="696">
        <v>0</v>
      </c>
      <c r="BT115" s="697">
        <v>0</v>
      </c>
      <c r="BU115" s="163"/>
    </row>
    <row r="116" spans="2:73" s="12" customFormat="1" ht="15.9">
      <c r="B116" s="691"/>
      <c r="C116" s="691"/>
      <c r="D116" s="691"/>
      <c r="E116" s="691"/>
      <c r="F116" s="691"/>
      <c r="G116" s="691"/>
      <c r="H116" s="691"/>
      <c r="I116" s="643"/>
      <c r="J116" s="643"/>
      <c r="K116" s="633"/>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3"/>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s="12" customFormat="1" ht="15.9">
      <c r="B117" s="691" t="s">
        <v>208</v>
      </c>
      <c r="C117" s="691" t="s">
        <v>1664</v>
      </c>
      <c r="D117" s="691" t="s">
        <v>1082</v>
      </c>
      <c r="E117" s="691" t="s">
        <v>992</v>
      </c>
      <c r="F117" s="691" t="s">
        <v>1088</v>
      </c>
      <c r="G117" s="691" t="s">
        <v>1665</v>
      </c>
      <c r="H117" s="691">
        <v>2016</v>
      </c>
      <c r="I117" s="643" t="s">
        <v>573</v>
      </c>
      <c r="J117" s="643" t="s">
        <v>586</v>
      </c>
      <c r="K117" s="633"/>
      <c r="L117" s="695"/>
      <c r="M117" s="696"/>
      <c r="N117" s="696"/>
      <c r="O117" s="696"/>
      <c r="P117" s="696">
        <v>0</v>
      </c>
      <c r="Q117" s="696">
        <v>7.7687302598165281E-2</v>
      </c>
      <c r="R117" s="696">
        <v>7.7687302598165281E-2</v>
      </c>
      <c r="S117" s="696">
        <v>7.7687302598165281E-2</v>
      </c>
      <c r="T117" s="696">
        <v>7.7687302598165281E-2</v>
      </c>
      <c r="U117" s="696">
        <v>7.7687302598165281E-2</v>
      </c>
      <c r="V117" s="696">
        <v>7.7687302598165281E-2</v>
      </c>
      <c r="W117" s="696">
        <v>7.7687302598165281E-2</v>
      </c>
      <c r="X117" s="696">
        <v>7.7687302598165281E-2</v>
      </c>
      <c r="Y117" s="696">
        <v>7.7687302598165281E-2</v>
      </c>
      <c r="Z117" s="696">
        <v>7.7687302598165281E-2</v>
      </c>
      <c r="AA117" s="696">
        <v>7.7687302598165281E-2</v>
      </c>
      <c r="AB117" s="696">
        <v>7.7687302598165281E-2</v>
      </c>
      <c r="AC117" s="696">
        <v>7.7687302598165281E-2</v>
      </c>
      <c r="AD117" s="696">
        <v>7.7687302598165281E-2</v>
      </c>
      <c r="AE117" s="696">
        <v>4.7763151531477421E-2</v>
      </c>
      <c r="AF117" s="696">
        <v>4.7763151531477421E-2</v>
      </c>
      <c r="AG117" s="696">
        <v>4.7763151531477421E-2</v>
      </c>
      <c r="AH117" s="696">
        <v>4.7763151531477421E-2</v>
      </c>
      <c r="AI117" s="696">
        <v>0</v>
      </c>
      <c r="AJ117" s="696">
        <v>0</v>
      </c>
      <c r="AK117" s="696">
        <v>0</v>
      </c>
      <c r="AL117" s="696">
        <v>0</v>
      </c>
      <c r="AM117" s="696">
        <v>0</v>
      </c>
      <c r="AN117" s="696">
        <v>0</v>
      </c>
      <c r="AO117" s="697">
        <v>0</v>
      </c>
      <c r="AP117" s="633"/>
      <c r="AQ117" s="695"/>
      <c r="AR117" s="696"/>
      <c r="AS117" s="696"/>
      <c r="AT117" s="696"/>
      <c r="AU117" s="696">
        <v>0</v>
      </c>
      <c r="AV117" s="696">
        <v>536.76819085587715</v>
      </c>
      <c r="AW117" s="696">
        <v>536.76819085587715</v>
      </c>
      <c r="AX117" s="696">
        <v>536.76819085587715</v>
      </c>
      <c r="AY117" s="696">
        <v>536.76819085587715</v>
      </c>
      <c r="AZ117" s="696">
        <v>536.76819085587715</v>
      </c>
      <c r="BA117" s="696">
        <v>536.76819085587715</v>
      </c>
      <c r="BB117" s="696">
        <v>536.76819085587715</v>
      </c>
      <c r="BC117" s="696">
        <v>536.76819085587715</v>
      </c>
      <c r="BD117" s="696">
        <v>536.76819085587715</v>
      </c>
      <c r="BE117" s="696">
        <v>536.76819085587715</v>
      </c>
      <c r="BF117" s="696">
        <v>536.76819085587715</v>
      </c>
      <c r="BG117" s="696">
        <v>536.76819085587715</v>
      </c>
      <c r="BH117" s="696">
        <v>536.76819085587715</v>
      </c>
      <c r="BI117" s="696">
        <v>536.76819085587715</v>
      </c>
      <c r="BJ117" s="696">
        <v>305.21225998269728</v>
      </c>
      <c r="BK117" s="696">
        <v>305.21225998269728</v>
      </c>
      <c r="BL117" s="696">
        <v>305.21225998269728</v>
      </c>
      <c r="BM117" s="696">
        <v>305.21225998269728</v>
      </c>
      <c r="BN117" s="696">
        <v>0</v>
      </c>
      <c r="BO117" s="696">
        <v>0</v>
      </c>
      <c r="BP117" s="696">
        <v>0</v>
      </c>
      <c r="BQ117" s="696">
        <v>0</v>
      </c>
      <c r="BR117" s="696">
        <v>0</v>
      </c>
      <c r="BS117" s="696">
        <v>0</v>
      </c>
      <c r="BT117" s="697">
        <v>0</v>
      </c>
      <c r="BU117" s="163"/>
    </row>
    <row r="118" spans="2:73" s="12" customFormat="1" ht="15.9">
      <c r="B118" s="691" t="s">
        <v>208</v>
      </c>
      <c r="C118" s="691" t="s">
        <v>994</v>
      </c>
      <c r="D118" s="691" t="s">
        <v>117</v>
      </c>
      <c r="E118" s="691" t="s">
        <v>992</v>
      </c>
      <c r="F118" s="691" t="s">
        <v>1673</v>
      </c>
      <c r="G118" s="691" t="s">
        <v>1665</v>
      </c>
      <c r="H118" s="691">
        <v>2016</v>
      </c>
      <c r="I118" s="643" t="s">
        <v>573</v>
      </c>
      <c r="J118" s="643" t="s">
        <v>586</v>
      </c>
      <c r="K118" s="633"/>
      <c r="L118" s="695"/>
      <c r="M118" s="696"/>
      <c r="N118" s="696"/>
      <c r="O118" s="696"/>
      <c r="P118" s="696">
        <v>0</v>
      </c>
      <c r="Q118" s="696">
        <v>1.7149847194239736</v>
      </c>
      <c r="R118" s="696">
        <v>1.7149847194239736</v>
      </c>
      <c r="S118" s="696">
        <v>1.7149847194239736</v>
      </c>
      <c r="T118" s="696">
        <v>1.7149847194239736</v>
      </c>
      <c r="U118" s="696">
        <v>1.7149847194239736</v>
      </c>
      <c r="V118" s="696">
        <v>1.7149847194239736</v>
      </c>
      <c r="W118" s="696">
        <v>1.7149847194239736</v>
      </c>
      <c r="X118" s="696">
        <v>1.7149847194239736</v>
      </c>
      <c r="Y118" s="696">
        <v>1.7149847194239736</v>
      </c>
      <c r="Z118" s="696">
        <v>1.7149847194239736</v>
      </c>
      <c r="AA118" s="696">
        <v>0.42340981224303831</v>
      </c>
      <c r="AB118" s="696">
        <v>0</v>
      </c>
      <c r="AC118" s="696">
        <v>0</v>
      </c>
      <c r="AD118" s="696">
        <v>0</v>
      </c>
      <c r="AE118" s="696">
        <v>0</v>
      </c>
      <c r="AF118" s="696">
        <v>0</v>
      </c>
      <c r="AG118" s="696">
        <v>0</v>
      </c>
      <c r="AH118" s="696">
        <v>0</v>
      </c>
      <c r="AI118" s="696">
        <v>0</v>
      </c>
      <c r="AJ118" s="696">
        <v>0</v>
      </c>
      <c r="AK118" s="696">
        <v>0</v>
      </c>
      <c r="AL118" s="696">
        <v>0</v>
      </c>
      <c r="AM118" s="696">
        <v>0</v>
      </c>
      <c r="AN118" s="696">
        <v>0</v>
      </c>
      <c r="AO118" s="697">
        <v>0</v>
      </c>
      <c r="AP118" s="633"/>
      <c r="AQ118" s="695"/>
      <c r="AR118" s="696"/>
      <c r="AS118" s="696"/>
      <c r="AT118" s="696"/>
      <c r="AU118" s="696">
        <v>0</v>
      </c>
      <c r="AV118" s="696">
        <v>13142.640539737338</v>
      </c>
      <c r="AW118" s="696">
        <v>13142.640539737338</v>
      </c>
      <c r="AX118" s="696">
        <v>13142.640539737338</v>
      </c>
      <c r="AY118" s="696">
        <v>13142.640539737338</v>
      </c>
      <c r="AZ118" s="696">
        <v>13142.640539737338</v>
      </c>
      <c r="BA118" s="696">
        <v>13142.640539737338</v>
      </c>
      <c r="BB118" s="696">
        <v>13142.640539737338</v>
      </c>
      <c r="BC118" s="696">
        <v>13142.640539737338</v>
      </c>
      <c r="BD118" s="696">
        <v>13142.640539737338</v>
      </c>
      <c r="BE118" s="696">
        <v>13142.640539737338</v>
      </c>
      <c r="BF118" s="696">
        <v>3244.76533247305</v>
      </c>
      <c r="BG118" s="696">
        <v>0</v>
      </c>
      <c r="BH118" s="696">
        <v>0</v>
      </c>
      <c r="BI118" s="696">
        <v>0</v>
      </c>
      <c r="BJ118" s="696">
        <v>0</v>
      </c>
      <c r="BK118" s="696">
        <v>0</v>
      </c>
      <c r="BL118" s="696">
        <v>0</v>
      </c>
      <c r="BM118" s="696">
        <v>0</v>
      </c>
      <c r="BN118" s="696">
        <v>0</v>
      </c>
      <c r="BO118" s="696">
        <v>0</v>
      </c>
      <c r="BP118" s="696">
        <v>0</v>
      </c>
      <c r="BQ118" s="696">
        <v>0</v>
      </c>
      <c r="BR118" s="696">
        <v>0</v>
      </c>
      <c r="BS118" s="696">
        <v>0</v>
      </c>
      <c r="BT118" s="697">
        <v>0</v>
      </c>
      <c r="BU118" s="163"/>
    </row>
    <row r="119" spans="2:73" s="12" customFormat="1" ht="15.9">
      <c r="B119" s="691" t="s">
        <v>208</v>
      </c>
      <c r="C119" s="691" t="s">
        <v>1664</v>
      </c>
      <c r="D119" s="691" t="s">
        <v>113</v>
      </c>
      <c r="E119" s="691" t="s">
        <v>992</v>
      </c>
      <c r="F119" s="691" t="s">
        <v>1088</v>
      </c>
      <c r="G119" s="691" t="s">
        <v>1665</v>
      </c>
      <c r="H119" s="691">
        <v>2016</v>
      </c>
      <c r="I119" s="643" t="s">
        <v>573</v>
      </c>
      <c r="J119" s="643" t="s">
        <v>586</v>
      </c>
      <c r="K119" s="633"/>
      <c r="L119" s="695"/>
      <c r="M119" s="696"/>
      <c r="N119" s="696"/>
      <c r="O119" s="696"/>
      <c r="P119" s="696">
        <v>0</v>
      </c>
      <c r="Q119" s="696">
        <v>46.742182209799218</v>
      </c>
      <c r="R119" s="696">
        <v>46.742182209799218</v>
      </c>
      <c r="S119" s="696">
        <v>46.742182209799218</v>
      </c>
      <c r="T119" s="696">
        <v>46.742182209799218</v>
      </c>
      <c r="U119" s="696">
        <v>46.742182209799218</v>
      </c>
      <c r="V119" s="696">
        <v>46.742182209799218</v>
      </c>
      <c r="W119" s="696">
        <v>46.742182209799218</v>
      </c>
      <c r="X119" s="696">
        <v>46.741232788375683</v>
      </c>
      <c r="Y119" s="696">
        <v>46.741232788375683</v>
      </c>
      <c r="Z119" s="696">
        <v>46.534123328201098</v>
      </c>
      <c r="AA119" s="696">
        <v>44.953194538622185</v>
      </c>
      <c r="AB119" s="696">
        <v>44.953144184152819</v>
      </c>
      <c r="AC119" s="696">
        <v>44.953144184152819</v>
      </c>
      <c r="AD119" s="696">
        <v>44.908241759718379</v>
      </c>
      <c r="AE119" s="696">
        <v>38.929379544617291</v>
      </c>
      <c r="AF119" s="696">
        <v>38.929379544617291</v>
      </c>
      <c r="AG119" s="696">
        <v>16.840217808852127</v>
      </c>
      <c r="AH119" s="696">
        <v>0</v>
      </c>
      <c r="AI119" s="696">
        <v>0</v>
      </c>
      <c r="AJ119" s="696">
        <v>0</v>
      </c>
      <c r="AK119" s="696">
        <v>0</v>
      </c>
      <c r="AL119" s="696">
        <v>0</v>
      </c>
      <c r="AM119" s="696">
        <v>0</v>
      </c>
      <c r="AN119" s="696">
        <v>0</v>
      </c>
      <c r="AO119" s="697">
        <v>0</v>
      </c>
      <c r="AP119" s="633"/>
      <c r="AQ119" s="695"/>
      <c r="AR119" s="696"/>
      <c r="AS119" s="696"/>
      <c r="AT119" s="696"/>
      <c r="AU119" s="696">
        <v>0</v>
      </c>
      <c r="AV119" s="696">
        <v>720083.76447592198</v>
      </c>
      <c r="AW119" s="696">
        <v>720083.76447592198</v>
      </c>
      <c r="AX119" s="696">
        <v>720083.76447592198</v>
      </c>
      <c r="AY119" s="696">
        <v>720083.76447592198</v>
      </c>
      <c r="AZ119" s="696">
        <v>720083.76447592198</v>
      </c>
      <c r="BA119" s="696">
        <v>720083.76447592198</v>
      </c>
      <c r="BB119" s="696">
        <v>720083.76447592198</v>
      </c>
      <c r="BC119" s="696">
        <v>719978.10279471672</v>
      </c>
      <c r="BD119" s="696">
        <v>719978.10279471672</v>
      </c>
      <c r="BE119" s="696">
        <v>716678.98889022367</v>
      </c>
      <c r="BF119" s="696">
        <v>708070.00424591533</v>
      </c>
      <c r="BG119" s="696">
        <v>707655.02581464394</v>
      </c>
      <c r="BH119" s="696">
        <v>707655.02581464394</v>
      </c>
      <c r="BI119" s="696">
        <v>703854.6862317014</v>
      </c>
      <c r="BJ119" s="696">
        <v>608615.44679637288</v>
      </c>
      <c r="BK119" s="696">
        <v>608615.44679637288</v>
      </c>
      <c r="BL119" s="696">
        <v>268253.30277547368</v>
      </c>
      <c r="BM119" s="696">
        <v>0</v>
      </c>
      <c r="BN119" s="696">
        <v>0</v>
      </c>
      <c r="BO119" s="696">
        <v>0</v>
      </c>
      <c r="BP119" s="696">
        <v>0</v>
      </c>
      <c r="BQ119" s="696">
        <v>0</v>
      </c>
      <c r="BR119" s="696">
        <v>0</v>
      </c>
      <c r="BS119" s="696">
        <v>0</v>
      </c>
      <c r="BT119" s="697">
        <v>0</v>
      </c>
      <c r="BU119" s="163"/>
    </row>
    <row r="120" spans="2:73" s="12" customFormat="1">
      <c r="B120" s="691" t="s">
        <v>208</v>
      </c>
      <c r="C120" s="691" t="s">
        <v>1664</v>
      </c>
      <c r="D120" s="691" t="s">
        <v>1098</v>
      </c>
      <c r="E120" s="691" t="s">
        <v>992</v>
      </c>
      <c r="F120" s="691" t="s">
        <v>1088</v>
      </c>
      <c r="G120" s="691" t="s">
        <v>1665</v>
      </c>
      <c r="H120" s="691">
        <v>2016</v>
      </c>
      <c r="I120" s="643" t="s">
        <v>573</v>
      </c>
      <c r="J120" s="643" t="s">
        <v>586</v>
      </c>
      <c r="K120" s="633"/>
      <c r="L120" s="695"/>
      <c r="M120" s="696"/>
      <c r="N120" s="696"/>
      <c r="O120" s="696"/>
      <c r="P120" s="696"/>
      <c r="Q120" s="696">
        <v>15.042999999999996</v>
      </c>
      <c r="R120" s="696">
        <v>15.042999999999996</v>
      </c>
      <c r="S120" s="696">
        <v>15.042999999999996</v>
      </c>
      <c r="T120" s="696">
        <v>15.042999999999996</v>
      </c>
      <c r="U120" s="696">
        <v>15.042999999999996</v>
      </c>
      <c r="V120" s="696">
        <v>15.042999999999996</v>
      </c>
      <c r="W120" s="696">
        <v>15.042999999999996</v>
      </c>
      <c r="X120" s="696">
        <v>15.042999999999996</v>
      </c>
      <c r="Y120" s="696">
        <v>15.042999999999996</v>
      </c>
      <c r="Z120" s="696">
        <v>15.042999999999996</v>
      </c>
      <c r="AA120" s="696">
        <v>15.042999999999996</v>
      </c>
      <c r="AB120" s="696">
        <v>15.042999999999996</v>
      </c>
      <c r="AC120" s="696">
        <v>15.042999999999996</v>
      </c>
      <c r="AD120" s="696">
        <v>15.042999999999996</v>
      </c>
      <c r="AE120" s="696">
        <v>15.042999999999996</v>
      </c>
      <c r="AF120" s="696">
        <v>15.042999999999996</v>
      </c>
      <c r="AG120" s="696">
        <v>15.042999999999996</v>
      </c>
      <c r="AH120" s="696">
        <v>15.042999999999996</v>
      </c>
      <c r="AI120" s="696">
        <v>14.508999999999991</v>
      </c>
      <c r="AJ120" s="696"/>
      <c r="AK120" s="696"/>
      <c r="AL120" s="696"/>
      <c r="AM120" s="696"/>
      <c r="AN120" s="696"/>
      <c r="AO120" s="697"/>
      <c r="AP120" s="633"/>
      <c r="AQ120" s="695"/>
      <c r="AR120" s="696"/>
      <c r="AS120" s="696"/>
      <c r="AT120" s="696"/>
      <c r="AU120" s="696"/>
      <c r="AV120" s="696">
        <v>53101.000000000029</v>
      </c>
      <c r="AW120" s="696">
        <v>53101.000000000029</v>
      </c>
      <c r="AX120" s="696">
        <v>53101.000000000029</v>
      </c>
      <c r="AY120" s="696">
        <v>53101.000000000029</v>
      </c>
      <c r="AZ120" s="696">
        <v>53101.000000000029</v>
      </c>
      <c r="BA120" s="696">
        <v>53101.000000000029</v>
      </c>
      <c r="BB120" s="696">
        <v>53101.000000000029</v>
      </c>
      <c r="BC120" s="696">
        <v>53101.000000000029</v>
      </c>
      <c r="BD120" s="696">
        <v>53101.000000000029</v>
      </c>
      <c r="BE120" s="696">
        <v>53101.000000000029</v>
      </c>
      <c r="BF120" s="696">
        <v>53101.000000000029</v>
      </c>
      <c r="BG120" s="696">
        <v>53101.000000000029</v>
      </c>
      <c r="BH120" s="696">
        <v>53101.000000000029</v>
      </c>
      <c r="BI120" s="696">
        <v>53101.000000000029</v>
      </c>
      <c r="BJ120" s="696">
        <v>53101.000000000029</v>
      </c>
      <c r="BK120" s="696">
        <v>53101.000000000029</v>
      </c>
      <c r="BL120" s="696">
        <v>53101.000000000029</v>
      </c>
      <c r="BM120" s="696">
        <v>53101.000000000029</v>
      </c>
      <c r="BN120" s="696">
        <v>52624.000000000044</v>
      </c>
      <c r="BO120" s="696"/>
      <c r="BP120" s="696"/>
      <c r="BQ120" s="696"/>
      <c r="BR120" s="696"/>
      <c r="BS120" s="696"/>
      <c r="BT120" s="697"/>
      <c r="BU120" s="16"/>
    </row>
    <row r="121" spans="2:73" s="12" customFormat="1" ht="15.9">
      <c r="B121" s="691" t="s">
        <v>208</v>
      </c>
      <c r="C121" s="691" t="s">
        <v>994</v>
      </c>
      <c r="D121" s="691" t="s">
        <v>120</v>
      </c>
      <c r="E121" s="691" t="s">
        <v>992</v>
      </c>
      <c r="F121" s="691" t="s">
        <v>1677</v>
      </c>
      <c r="G121" s="691" t="s">
        <v>1665</v>
      </c>
      <c r="H121" s="691">
        <v>2016</v>
      </c>
      <c r="I121" s="643" t="s">
        <v>573</v>
      </c>
      <c r="J121" s="643" t="s">
        <v>586</v>
      </c>
      <c r="K121" s="633"/>
      <c r="L121" s="695"/>
      <c r="M121" s="696"/>
      <c r="N121" s="696"/>
      <c r="O121" s="696"/>
      <c r="P121" s="696">
        <v>0</v>
      </c>
      <c r="Q121" s="696">
        <v>12.403097192943251</v>
      </c>
      <c r="R121" s="696">
        <v>12.403097192943251</v>
      </c>
      <c r="S121" s="696">
        <v>12.403097192943251</v>
      </c>
      <c r="T121" s="696">
        <v>12.403097192943251</v>
      </c>
      <c r="U121" s="696">
        <v>12.403097192943251</v>
      </c>
      <c r="V121" s="696">
        <v>12.403097192943251</v>
      </c>
      <c r="W121" s="696">
        <v>12.403097192943251</v>
      </c>
      <c r="X121" s="696">
        <v>12.403097192943251</v>
      </c>
      <c r="Y121" s="696">
        <v>12.403097192943251</v>
      </c>
      <c r="Z121" s="696">
        <v>12.403097192943251</v>
      </c>
      <c r="AA121" s="696">
        <v>12.403097192943251</v>
      </c>
      <c r="AB121" s="696">
        <v>12.403097192943251</v>
      </c>
      <c r="AC121" s="696">
        <v>12.403097192943251</v>
      </c>
      <c r="AD121" s="696">
        <v>12.403097192943251</v>
      </c>
      <c r="AE121" s="696">
        <v>12.403097192943251</v>
      </c>
      <c r="AF121" s="696">
        <v>12.403097192943251</v>
      </c>
      <c r="AG121" s="696">
        <v>12.403097192943251</v>
      </c>
      <c r="AH121" s="696">
        <v>12.403097192943251</v>
      </c>
      <c r="AI121" s="696">
        <v>12.403097192943251</v>
      </c>
      <c r="AJ121" s="696">
        <v>10.63556746646247</v>
      </c>
      <c r="AK121" s="696">
        <v>0</v>
      </c>
      <c r="AL121" s="696">
        <v>0</v>
      </c>
      <c r="AM121" s="696">
        <v>0</v>
      </c>
      <c r="AN121" s="696">
        <v>0</v>
      </c>
      <c r="AO121" s="697">
        <v>0</v>
      </c>
      <c r="AP121" s="633"/>
      <c r="AQ121" s="695"/>
      <c r="AR121" s="696"/>
      <c r="AS121" s="696"/>
      <c r="AT121" s="696"/>
      <c r="AU121" s="696">
        <v>0</v>
      </c>
      <c r="AV121" s="696">
        <v>106003.28592668868</v>
      </c>
      <c r="AW121" s="696">
        <v>106003.28592668868</v>
      </c>
      <c r="AX121" s="696">
        <v>106003.28592668868</v>
      </c>
      <c r="AY121" s="696">
        <v>106003.28592668868</v>
      </c>
      <c r="AZ121" s="696">
        <v>106003.28592668868</v>
      </c>
      <c r="BA121" s="696">
        <v>106003.28592668868</v>
      </c>
      <c r="BB121" s="696">
        <v>106003.28592668868</v>
      </c>
      <c r="BC121" s="696">
        <v>106003.28592668868</v>
      </c>
      <c r="BD121" s="696">
        <v>106003.28592668868</v>
      </c>
      <c r="BE121" s="696">
        <v>106003.28592668868</v>
      </c>
      <c r="BF121" s="696">
        <v>106003.28592668868</v>
      </c>
      <c r="BG121" s="696">
        <v>106003.28592668868</v>
      </c>
      <c r="BH121" s="696">
        <v>106003.28592668868</v>
      </c>
      <c r="BI121" s="696">
        <v>106003.28592668868</v>
      </c>
      <c r="BJ121" s="696">
        <v>106003.28592668868</v>
      </c>
      <c r="BK121" s="696">
        <v>106003.28592668868</v>
      </c>
      <c r="BL121" s="696">
        <v>106003.28592668868</v>
      </c>
      <c r="BM121" s="696">
        <v>106003.28592668868</v>
      </c>
      <c r="BN121" s="696">
        <v>106003.28592668868</v>
      </c>
      <c r="BO121" s="696">
        <v>90897.062370957385</v>
      </c>
      <c r="BP121" s="696">
        <v>0</v>
      </c>
      <c r="BQ121" s="696">
        <v>0</v>
      </c>
      <c r="BR121" s="696">
        <v>0</v>
      </c>
      <c r="BS121" s="696">
        <v>0</v>
      </c>
      <c r="BT121" s="697">
        <v>0</v>
      </c>
      <c r="BU121" s="163"/>
    </row>
    <row r="122" spans="2:73" s="12" customFormat="1" ht="15.9">
      <c r="B122" s="691" t="s">
        <v>208</v>
      </c>
      <c r="C122" s="691" t="s">
        <v>994</v>
      </c>
      <c r="D122" s="691" t="s">
        <v>118</v>
      </c>
      <c r="E122" s="691" t="s">
        <v>992</v>
      </c>
      <c r="F122" s="691" t="s">
        <v>1677</v>
      </c>
      <c r="G122" s="691" t="s">
        <v>1665</v>
      </c>
      <c r="H122" s="691">
        <v>2016</v>
      </c>
      <c r="I122" s="643" t="s">
        <v>573</v>
      </c>
      <c r="J122" s="643" t="s">
        <v>586</v>
      </c>
      <c r="K122" s="633"/>
      <c r="L122" s="698"/>
      <c r="M122" s="699"/>
      <c r="N122" s="699"/>
      <c r="O122" s="699"/>
      <c r="P122" s="699">
        <v>0</v>
      </c>
      <c r="Q122" s="699">
        <v>233.20449393453441</v>
      </c>
      <c r="R122" s="699">
        <v>230.9946573517463</v>
      </c>
      <c r="S122" s="699">
        <v>230.9946573517463</v>
      </c>
      <c r="T122" s="699">
        <v>230.9946573517463</v>
      </c>
      <c r="U122" s="699">
        <v>230.9946573517463</v>
      </c>
      <c r="V122" s="699">
        <v>230.9946573517463</v>
      </c>
      <c r="W122" s="699">
        <v>230.9946573517463</v>
      </c>
      <c r="X122" s="699">
        <v>230.9946573517463</v>
      </c>
      <c r="Y122" s="699">
        <v>230.9946573517463</v>
      </c>
      <c r="Z122" s="699">
        <v>230.9946573517463</v>
      </c>
      <c r="AA122" s="699">
        <v>230.85628747427825</v>
      </c>
      <c r="AB122" s="699">
        <v>210.43004253270445</v>
      </c>
      <c r="AC122" s="699">
        <v>162.55662793081967</v>
      </c>
      <c r="AD122" s="699">
        <v>162.55662793081967</v>
      </c>
      <c r="AE122" s="699">
        <v>15.314296780779642</v>
      </c>
      <c r="AF122" s="699">
        <v>0</v>
      </c>
      <c r="AG122" s="699">
        <v>0</v>
      </c>
      <c r="AH122" s="699">
        <v>0</v>
      </c>
      <c r="AI122" s="699">
        <v>0</v>
      </c>
      <c r="AJ122" s="699">
        <v>0</v>
      </c>
      <c r="AK122" s="699">
        <v>0</v>
      </c>
      <c r="AL122" s="699">
        <v>0</v>
      </c>
      <c r="AM122" s="699">
        <v>0</v>
      </c>
      <c r="AN122" s="699">
        <v>0</v>
      </c>
      <c r="AO122" s="700">
        <v>0</v>
      </c>
      <c r="AP122" s="633"/>
      <c r="AQ122" s="698"/>
      <c r="AR122" s="699"/>
      <c r="AS122" s="699"/>
      <c r="AT122" s="699"/>
      <c r="AU122" s="699">
        <v>0</v>
      </c>
      <c r="AV122" s="699">
        <v>1104460.0381776886</v>
      </c>
      <c r="AW122" s="699">
        <v>1092233.618178569</v>
      </c>
      <c r="AX122" s="699">
        <v>1092233.618178569</v>
      </c>
      <c r="AY122" s="699">
        <v>1092233.618178569</v>
      </c>
      <c r="AZ122" s="699">
        <v>1092233.618178569</v>
      </c>
      <c r="BA122" s="699">
        <v>1092233.618178569</v>
      </c>
      <c r="BB122" s="699">
        <v>1092233.618178569</v>
      </c>
      <c r="BC122" s="699">
        <v>1092233.618178569</v>
      </c>
      <c r="BD122" s="699">
        <v>1092233.618178569</v>
      </c>
      <c r="BE122" s="699">
        <v>1092233.618178569</v>
      </c>
      <c r="BF122" s="699">
        <v>1088174.8375854131</v>
      </c>
      <c r="BG122" s="699">
        <v>971480.2471865057</v>
      </c>
      <c r="BH122" s="699">
        <v>682547.10498080554</v>
      </c>
      <c r="BI122" s="699">
        <v>682547.10498080554</v>
      </c>
      <c r="BJ122" s="699">
        <v>50679.626686730095</v>
      </c>
      <c r="BK122" s="699">
        <v>0</v>
      </c>
      <c r="BL122" s="699">
        <v>0</v>
      </c>
      <c r="BM122" s="699">
        <v>0</v>
      </c>
      <c r="BN122" s="699">
        <v>0</v>
      </c>
      <c r="BO122" s="699">
        <v>0</v>
      </c>
      <c r="BP122" s="699">
        <v>0</v>
      </c>
      <c r="BQ122" s="699">
        <v>0</v>
      </c>
      <c r="BR122" s="699">
        <v>0</v>
      </c>
      <c r="BS122" s="699">
        <v>0</v>
      </c>
      <c r="BT122" s="700">
        <v>0</v>
      </c>
      <c r="BU122" s="163"/>
    </row>
    <row r="123" spans="2:73" s="12" customFormat="1" ht="15.9">
      <c r="B123" s="691" t="s">
        <v>208</v>
      </c>
      <c r="C123" s="691" t="s">
        <v>994</v>
      </c>
      <c r="D123" s="691" t="s">
        <v>119</v>
      </c>
      <c r="E123" s="691" t="s">
        <v>992</v>
      </c>
      <c r="F123" s="691" t="s">
        <v>994</v>
      </c>
      <c r="G123" s="691" t="s">
        <v>1665</v>
      </c>
      <c r="H123" s="691">
        <v>2016</v>
      </c>
      <c r="I123" s="643" t="s">
        <v>573</v>
      </c>
      <c r="J123" s="643" t="s">
        <v>586</v>
      </c>
      <c r="K123" s="633"/>
      <c r="L123" s="695"/>
      <c r="M123" s="696"/>
      <c r="N123" s="696"/>
      <c r="O123" s="696"/>
      <c r="P123" s="696">
        <v>0</v>
      </c>
      <c r="Q123" s="696">
        <v>22.917315563129705</v>
      </c>
      <c r="R123" s="696">
        <v>22.917315563129705</v>
      </c>
      <c r="S123" s="696">
        <v>22.917315563129705</v>
      </c>
      <c r="T123" s="696">
        <v>22.917315563129705</v>
      </c>
      <c r="U123" s="696">
        <v>22.421062705804211</v>
      </c>
      <c r="V123" s="696">
        <v>18.104752611562446</v>
      </c>
      <c r="W123" s="696">
        <v>16.253101015332113</v>
      </c>
      <c r="X123" s="696">
        <v>13.622902908463454</v>
      </c>
      <c r="Y123" s="696">
        <v>8.845520112417141</v>
      </c>
      <c r="Z123" s="696">
        <v>5.6015965425777985</v>
      </c>
      <c r="AA123" s="696">
        <v>0.4326808475908831</v>
      </c>
      <c r="AB123" s="696">
        <v>0</v>
      </c>
      <c r="AC123" s="696">
        <v>0</v>
      </c>
      <c r="AD123" s="696">
        <v>0</v>
      </c>
      <c r="AE123" s="696">
        <v>0</v>
      </c>
      <c r="AF123" s="696">
        <v>0</v>
      </c>
      <c r="AG123" s="696">
        <v>0</v>
      </c>
      <c r="AH123" s="696">
        <v>0</v>
      </c>
      <c r="AI123" s="696">
        <v>0</v>
      </c>
      <c r="AJ123" s="696">
        <v>0</v>
      </c>
      <c r="AK123" s="696">
        <v>0</v>
      </c>
      <c r="AL123" s="696">
        <v>0</v>
      </c>
      <c r="AM123" s="696">
        <v>0</v>
      </c>
      <c r="AN123" s="696">
        <v>0</v>
      </c>
      <c r="AO123" s="697">
        <v>0</v>
      </c>
      <c r="AP123" s="633"/>
      <c r="AQ123" s="695"/>
      <c r="AR123" s="696"/>
      <c r="AS123" s="696"/>
      <c r="AT123" s="696"/>
      <c r="AU123" s="696">
        <v>0</v>
      </c>
      <c r="AV123" s="696">
        <v>115783.54334829756</v>
      </c>
      <c r="AW123" s="696">
        <v>115783.54334829756</v>
      </c>
      <c r="AX123" s="696">
        <v>115783.54334829756</v>
      </c>
      <c r="AY123" s="696">
        <v>115783.54334829756</v>
      </c>
      <c r="AZ123" s="696">
        <v>111924.76598420591</v>
      </c>
      <c r="BA123" s="696">
        <v>80234.513599274665</v>
      </c>
      <c r="BB123" s="696">
        <v>69200.881822586816</v>
      </c>
      <c r="BC123" s="696">
        <v>55443.852885483058</v>
      </c>
      <c r="BD123" s="696">
        <v>33656.893055678556</v>
      </c>
      <c r="BE123" s="696">
        <v>20747.696483533899</v>
      </c>
      <c r="BF123" s="696">
        <v>1483.6967974366853</v>
      </c>
      <c r="BG123" s="696">
        <v>0</v>
      </c>
      <c r="BH123" s="696">
        <v>0</v>
      </c>
      <c r="BI123" s="696">
        <v>0</v>
      </c>
      <c r="BJ123" s="696">
        <v>0</v>
      </c>
      <c r="BK123" s="696">
        <v>0</v>
      </c>
      <c r="BL123" s="696">
        <v>0</v>
      </c>
      <c r="BM123" s="696">
        <v>0</v>
      </c>
      <c r="BN123" s="696">
        <v>0</v>
      </c>
      <c r="BO123" s="696">
        <v>0</v>
      </c>
      <c r="BP123" s="696">
        <v>0</v>
      </c>
      <c r="BQ123" s="696">
        <v>0</v>
      </c>
      <c r="BR123" s="696">
        <v>0</v>
      </c>
      <c r="BS123" s="696">
        <v>0</v>
      </c>
      <c r="BT123" s="697">
        <v>0</v>
      </c>
      <c r="BU123" s="163"/>
    </row>
    <row r="124" spans="2:73" s="12" customFormat="1" ht="15.9">
      <c r="B124" s="691"/>
      <c r="C124" s="691"/>
      <c r="D124" s="691"/>
      <c r="E124" s="691"/>
      <c r="F124" s="691"/>
      <c r="G124" s="691"/>
      <c r="H124" s="691"/>
      <c r="I124" s="643"/>
      <c r="J124" s="643"/>
      <c r="K124" s="633"/>
      <c r="L124" s="695"/>
      <c r="M124" s="696"/>
      <c r="N124" s="696"/>
      <c r="O124" s="696"/>
      <c r="P124" s="696"/>
      <c r="Q124" s="696"/>
      <c r="R124" s="696"/>
      <c r="S124" s="696"/>
      <c r="T124" s="696"/>
      <c r="U124" s="696"/>
      <c r="V124" s="696"/>
      <c r="W124" s="696"/>
      <c r="X124" s="696"/>
      <c r="Y124" s="696"/>
      <c r="Z124" s="696"/>
      <c r="AA124" s="696"/>
      <c r="AB124" s="696"/>
      <c r="AC124" s="696"/>
      <c r="AD124" s="696"/>
      <c r="AE124" s="696"/>
      <c r="AF124" s="696"/>
      <c r="AG124" s="696"/>
      <c r="AH124" s="696"/>
      <c r="AI124" s="696"/>
      <c r="AJ124" s="696"/>
      <c r="AK124" s="696"/>
      <c r="AL124" s="696"/>
      <c r="AM124" s="696"/>
      <c r="AN124" s="696"/>
      <c r="AO124" s="697"/>
      <c r="AP124" s="633"/>
      <c r="AQ124" s="695"/>
      <c r="AR124" s="696"/>
      <c r="AS124" s="696"/>
      <c r="AT124" s="696"/>
      <c r="AU124" s="696"/>
      <c r="AV124" s="696"/>
      <c r="AW124" s="696"/>
      <c r="AX124" s="696"/>
      <c r="AY124" s="696"/>
      <c r="AZ124" s="696"/>
      <c r="BA124" s="696"/>
      <c r="BB124" s="696"/>
      <c r="BC124" s="696"/>
      <c r="BD124" s="696"/>
      <c r="BE124" s="696"/>
      <c r="BF124" s="696"/>
      <c r="BG124" s="696"/>
      <c r="BH124" s="696"/>
      <c r="BI124" s="696"/>
      <c r="BJ124" s="696"/>
      <c r="BK124" s="696"/>
      <c r="BL124" s="696"/>
      <c r="BM124" s="696"/>
      <c r="BN124" s="696"/>
      <c r="BO124" s="696"/>
      <c r="BP124" s="696"/>
      <c r="BQ124" s="696"/>
      <c r="BR124" s="696"/>
      <c r="BS124" s="696"/>
      <c r="BT124" s="697"/>
      <c r="BU124" s="163"/>
    </row>
    <row r="125" spans="2:73" s="12" customFormat="1" ht="15.9">
      <c r="B125" s="691" t="s">
        <v>208</v>
      </c>
      <c r="C125" s="691" t="s">
        <v>1664</v>
      </c>
      <c r="D125" s="691" t="s">
        <v>113</v>
      </c>
      <c r="E125" s="691" t="s">
        <v>992</v>
      </c>
      <c r="F125" s="691" t="s">
        <v>1088</v>
      </c>
      <c r="G125" s="691" t="s">
        <v>1665</v>
      </c>
      <c r="H125" s="691">
        <v>2016</v>
      </c>
      <c r="I125" s="643" t="s">
        <v>574</v>
      </c>
      <c r="J125" s="643" t="s">
        <v>579</v>
      </c>
      <c r="K125" s="633"/>
      <c r="L125" s="695"/>
      <c r="M125" s="696"/>
      <c r="N125" s="696"/>
      <c r="O125" s="696"/>
      <c r="P125" s="696"/>
      <c r="Q125" s="696">
        <v>5.0591164028200666</v>
      </c>
      <c r="R125" s="696">
        <v>5.0591164028200666</v>
      </c>
      <c r="S125" s="696">
        <v>5.0591164028200666</v>
      </c>
      <c r="T125" s="696">
        <v>5.0591164028200666</v>
      </c>
      <c r="U125" s="696">
        <v>5.0591164028200666</v>
      </c>
      <c r="V125" s="696">
        <v>5.0591164028200666</v>
      </c>
      <c r="W125" s="696">
        <v>5.0591164028200666</v>
      </c>
      <c r="X125" s="696">
        <v>5.0590636571854253</v>
      </c>
      <c r="Y125" s="696">
        <v>5.0590636571854253</v>
      </c>
      <c r="Z125" s="696">
        <v>5.0664302473235896</v>
      </c>
      <c r="AA125" s="696">
        <v>5.1042443500785808</v>
      </c>
      <c r="AB125" s="696">
        <v>5.1042533510461237</v>
      </c>
      <c r="AC125" s="696">
        <v>5.1042533510461237</v>
      </c>
      <c r="AD125" s="696">
        <v>5.1017547453709726</v>
      </c>
      <c r="AE125" s="696">
        <v>4.4299642788716271</v>
      </c>
      <c r="AF125" s="696">
        <v>4.4299642788716271</v>
      </c>
      <c r="AG125" s="696">
        <v>1.7888837284722159</v>
      </c>
      <c r="AH125" s="696">
        <v>0</v>
      </c>
      <c r="AI125" s="696">
        <v>0</v>
      </c>
      <c r="AJ125" s="696">
        <v>0</v>
      </c>
      <c r="AK125" s="696">
        <v>0</v>
      </c>
      <c r="AL125" s="696">
        <v>0</v>
      </c>
      <c r="AM125" s="696">
        <v>0</v>
      </c>
      <c r="AN125" s="696">
        <v>0</v>
      </c>
      <c r="AO125" s="697">
        <v>0</v>
      </c>
      <c r="AP125" s="633"/>
      <c r="AQ125" s="695"/>
      <c r="AR125" s="696"/>
      <c r="AS125" s="696"/>
      <c r="AT125" s="696"/>
      <c r="AU125" s="696"/>
      <c r="AV125" s="696">
        <v>79815.93275005286</v>
      </c>
      <c r="AW125" s="696">
        <v>79815.93275005286</v>
      </c>
      <c r="AX125" s="696">
        <v>79815.93275005286</v>
      </c>
      <c r="AY125" s="696">
        <v>79815.93275005286</v>
      </c>
      <c r="AZ125" s="696">
        <v>79815.93275005286</v>
      </c>
      <c r="BA125" s="696">
        <v>79815.93275005286</v>
      </c>
      <c r="BB125" s="696">
        <v>79815.93275005286</v>
      </c>
      <c r="BC125" s="696">
        <v>79810.062656652561</v>
      </c>
      <c r="BD125" s="696">
        <v>79810.062656652561</v>
      </c>
      <c r="BE125" s="696">
        <v>79927.407465204684</v>
      </c>
      <c r="BF125" s="696">
        <v>79979.867219177584</v>
      </c>
      <c r="BG125" s="696">
        <v>80054.045488511096</v>
      </c>
      <c r="BH125" s="696">
        <v>80054.045488511096</v>
      </c>
      <c r="BI125" s="696">
        <v>79843.122143074565</v>
      </c>
      <c r="BJ125" s="696">
        <v>69141.953461230238</v>
      </c>
      <c r="BK125" s="696">
        <v>69141.953461230238</v>
      </c>
      <c r="BL125" s="696">
        <v>28495.710322210187</v>
      </c>
      <c r="BM125" s="696">
        <v>0</v>
      </c>
      <c r="BN125" s="696">
        <v>0</v>
      </c>
      <c r="BO125" s="696">
        <v>0</v>
      </c>
      <c r="BP125" s="696">
        <v>0</v>
      </c>
      <c r="BQ125" s="696">
        <v>0</v>
      </c>
      <c r="BR125" s="696">
        <v>0</v>
      </c>
      <c r="BS125" s="696">
        <v>0</v>
      </c>
      <c r="BT125" s="697">
        <v>0</v>
      </c>
      <c r="BU125" s="163"/>
    </row>
    <row r="126" spans="2:73" s="12" customFormat="1">
      <c r="B126" s="691" t="s">
        <v>208</v>
      </c>
      <c r="C126" s="691" t="s">
        <v>1680</v>
      </c>
      <c r="D126" s="691" t="s">
        <v>124</v>
      </c>
      <c r="E126" s="691" t="s">
        <v>992</v>
      </c>
      <c r="F126" s="691" t="s">
        <v>1680</v>
      </c>
      <c r="G126" s="691" t="s">
        <v>1665</v>
      </c>
      <c r="H126" s="691">
        <v>2016</v>
      </c>
      <c r="I126" s="643" t="s">
        <v>574</v>
      </c>
      <c r="J126" s="643" t="s">
        <v>579</v>
      </c>
      <c r="K126" s="633"/>
      <c r="L126" s="695"/>
      <c r="M126" s="696"/>
      <c r="N126" s="696"/>
      <c r="O126" s="696"/>
      <c r="P126" s="696"/>
      <c r="Q126" s="696">
        <v>0</v>
      </c>
      <c r="R126" s="696">
        <v>0</v>
      </c>
      <c r="S126" s="696">
        <v>0</v>
      </c>
      <c r="T126" s="696">
        <v>0</v>
      </c>
      <c r="U126" s="696">
        <v>0</v>
      </c>
      <c r="V126" s="696">
        <v>0</v>
      </c>
      <c r="W126" s="696">
        <v>0</v>
      </c>
      <c r="X126" s="696">
        <v>0</v>
      </c>
      <c r="Y126" s="696">
        <v>0</v>
      </c>
      <c r="Z126" s="696">
        <v>0</v>
      </c>
      <c r="AA126" s="696">
        <v>0</v>
      </c>
      <c r="AB126" s="696">
        <v>0</v>
      </c>
      <c r="AC126" s="696">
        <v>0</v>
      </c>
      <c r="AD126" s="696">
        <v>0</v>
      </c>
      <c r="AE126" s="696">
        <v>0</v>
      </c>
      <c r="AF126" s="696">
        <v>0</v>
      </c>
      <c r="AG126" s="696">
        <v>0</v>
      </c>
      <c r="AH126" s="696">
        <v>0</v>
      </c>
      <c r="AI126" s="696">
        <v>0</v>
      </c>
      <c r="AJ126" s="696">
        <v>0</v>
      </c>
      <c r="AK126" s="696">
        <v>0</v>
      </c>
      <c r="AL126" s="696">
        <v>0</v>
      </c>
      <c r="AM126" s="696">
        <v>0</v>
      </c>
      <c r="AN126" s="696">
        <v>0</v>
      </c>
      <c r="AO126" s="697">
        <v>0</v>
      </c>
      <c r="AP126" s="633"/>
      <c r="AQ126" s="695"/>
      <c r="AR126" s="696"/>
      <c r="AS126" s="696"/>
      <c r="AT126" s="696"/>
      <c r="AU126" s="696"/>
      <c r="AV126" s="696">
        <v>8354.4588199999998</v>
      </c>
      <c r="AW126" s="696">
        <v>8354.4588199999998</v>
      </c>
      <c r="AX126" s="696">
        <v>8354.4588199999998</v>
      </c>
      <c r="AY126" s="696">
        <v>8354.4588199999998</v>
      </c>
      <c r="AZ126" s="696">
        <v>8354.4588199999998</v>
      </c>
      <c r="BA126" s="696">
        <v>8354.4588199999998</v>
      </c>
      <c r="BB126" s="696">
        <v>8354.4588199999998</v>
      </c>
      <c r="BC126" s="696">
        <v>8354.4588199999998</v>
      </c>
      <c r="BD126" s="696">
        <v>8354.4588199999998</v>
      </c>
      <c r="BE126" s="696">
        <v>8354.4588199999998</v>
      </c>
      <c r="BF126" s="696">
        <v>8354.4588199999998</v>
      </c>
      <c r="BG126" s="696">
        <v>8354.4588199999998</v>
      </c>
      <c r="BH126" s="696">
        <v>0</v>
      </c>
      <c r="BI126" s="696">
        <v>0</v>
      </c>
      <c r="BJ126" s="696">
        <v>0</v>
      </c>
      <c r="BK126" s="696">
        <v>0</v>
      </c>
      <c r="BL126" s="696">
        <v>0</v>
      </c>
      <c r="BM126" s="696">
        <v>0</v>
      </c>
      <c r="BN126" s="696">
        <v>0</v>
      </c>
      <c r="BO126" s="696">
        <v>0</v>
      </c>
      <c r="BP126" s="696">
        <v>0</v>
      </c>
      <c r="BQ126" s="696">
        <v>0</v>
      </c>
      <c r="BR126" s="696">
        <v>0</v>
      </c>
      <c r="BS126" s="696">
        <v>0</v>
      </c>
      <c r="BT126" s="697">
        <v>0</v>
      </c>
      <c r="BU126" s="16"/>
    </row>
    <row r="127" spans="2:73" s="12" customFormat="1" ht="15.9">
      <c r="B127" s="691" t="s">
        <v>208</v>
      </c>
      <c r="C127" s="691" t="s">
        <v>994</v>
      </c>
      <c r="D127" s="691" t="s">
        <v>118</v>
      </c>
      <c r="E127" s="691" t="s">
        <v>992</v>
      </c>
      <c r="F127" s="691" t="s">
        <v>1677</v>
      </c>
      <c r="G127" s="691" t="s">
        <v>1665</v>
      </c>
      <c r="H127" s="691">
        <v>2016</v>
      </c>
      <c r="I127" s="643" t="s">
        <v>574</v>
      </c>
      <c r="J127" s="643" t="s">
        <v>579</v>
      </c>
      <c r="K127" s="633"/>
      <c r="L127" s="695"/>
      <c r="M127" s="696"/>
      <c r="N127" s="696"/>
      <c r="O127" s="696"/>
      <c r="P127" s="696"/>
      <c r="Q127" s="696">
        <v>5.1510573585039374</v>
      </c>
      <c r="R127" s="696">
        <v>8.0502594233566835</v>
      </c>
      <c r="S127" s="696">
        <v>8.0837757102138674</v>
      </c>
      <c r="T127" s="696">
        <v>8.0837757102138674</v>
      </c>
      <c r="U127" s="696">
        <v>8.0837757102138674</v>
      </c>
      <c r="V127" s="696">
        <v>8.0837757102138674</v>
      </c>
      <c r="W127" s="696">
        <v>8.0837757102138674</v>
      </c>
      <c r="X127" s="696">
        <v>8.0837757102138674</v>
      </c>
      <c r="Y127" s="696">
        <v>8.0837757102138674</v>
      </c>
      <c r="Z127" s="696">
        <v>8.0837757102138674</v>
      </c>
      <c r="AA127" s="696">
        <v>8.0837757102138674</v>
      </c>
      <c r="AB127" s="696">
        <v>4.2370588776767875</v>
      </c>
      <c r="AC127" s="696">
        <v>0</v>
      </c>
      <c r="AD127" s="696">
        <v>0</v>
      </c>
      <c r="AE127" s="696">
        <v>0</v>
      </c>
      <c r="AF127" s="696">
        <v>0</v>
      </c>
      <c r="AG127" s="696">
        <v>0</v>
      </c>
      <c r="AH127" s="696">
        <v>0</v>
      </c>
      <c r="AI127" s="696">
        <v>0</v>
      </c>
      <c r="AJ127" s="696">
        <v>0</v>
      </c>
      <c r="AK127" s="696">
        <v>0</v>
      </c>
      <c r="AL127" s="696">
        <v>0</v>
      </c>
      <c r="AM127" s="696">
        <v>0</v>
      </c>
      <c r="AN127" s="696">
        <v>0</v>
      </c>
      <c r="AO127" s="697">
        <v>0</v>
      </c>
      <c r="AP127" s="633"/>
      <c r="AQ127" s="695"/>
      <c r="AR127" s="696"/>
      <c r="AS127" s="696"/>
      <c r="AT127" s="696"/>
      <c r="AU127" s="696"/>
      <c r="AV127" s="696">
        <v>15390.672907391332</v>
      </c>
      <c r="AW127" s="696">
        <v>30745.712821827125</v>
      </c>
      <c r="AX127" s="696">
        <v>31034.712099352779</v>
      </c>
      <c r="AY127" s="696">
        <v>31034.712099352779</v>
      </c>
      <c r="AZ127" s="696">
        <v>31034.712099352779</v>
      </c>
      <c r="BA127" s="696">
        <v>31034.712099352779</v>
      </c>
      <c r="BB127" s="696">
        <v>31034.712099352779</v>
      </c>
      <c r="BC127" s="696">
        <v>31034.712099352779</v>
      </c>
      <c r="BD127" s="696">
        <v>31034.712099352779</v>
      </c>
      <c r="BE127" s="696">
        <v>31034.712099352779</v>
      </c>
      <c r="BF127" s="696">
        <v>31034.712099352779</v>
      </c>
      <c r="BG127" s="696">
        <v>14747.766039011327</v>
      </c>
      <c r="BH127" s="696">
        <v>0</v>
      </c>
      <c r="BI127" s="696">
        <v>0</v>
      </c>
      <c r="BJ127" s="696">
        <v>0</v>
      </c>
      <c r="BK127" s="696">
        <v>0</v>
      </c>
      <c r="BL127" s="696">
        <v>0</v>
      </c>
      <c r="BM127" s="696">
        <v>0</v>
      </c>
      <c r="BN127" s="696">
        <v>0</v>
      </c>
      <c r="BO127" s="696">
        <v>0</v>
      </c>
      <c r="BP127" s="696">
        <v>0</v>
      </c>
      <c r="BQ127" s="696">
        <v>0</v>
      </c>
      <c r="BR127" s="696">
        <v>0</v>
      </c>
      <c r="BS127" s="696">
        <v>0</v>
      </c>
      <c r="BT127" s="697">
        <v>0</v>
      </c>
      <c r="BU127" s="163"/>
    </row>
    <row r="128" spans="2:73" s="12" customFormat="1" ht="15.9">
      <c r="B128" s="691" t="s">
        <v>208</v>
      </c>
      <c r="C128" s="691" t="s">
        <v>994</v>
      </c>
      <c r="D128" s="691" t="s">
        <v>119</v>
      </c>
      <c r="E128" s="691" t="s">
        <v>992</v>
      </c>
      <c r="F128" s="691" t="s">
        <v>994</v>
      </c>
      <c r="G128" s="691" t="s">
        <v>1665</v>
      </c>
      <c r="H128" s="691">
        <v>2016</v>
      </c>
      <c r="I128" s="643" t="s">
        <v>574</v>
      </c>
      <c r="J128" s="643" t="s">
        <v>579</v>
      </c>
      <c r="K128" s="633"/>
      <c r="L128" s="698"/>
      <c r="M128" s="699"/>
      <c r="N128" s="699"/>
      <c r="O128" s="699"/>
      <c r="P128" s="699"/>
      <c r="Q128" s="699">
        <v>5.2561154597335635</v>
      </c>
      <c r="R128" s="699">
        <v>5.2561154597335635</v>
      </c>
      <c r="S128" s="699">
        <v>5.2561154597335635</v>
      </c>
      <c r="T128" s="699">
        <v>5.2561154597335635</v>
      </c>
      <c r="U128" s="699">
        <v>5.0966316965890766</v>
      </c>
      <c r="V128" s="699">
        <v>4.0503974123127593</v>
      </c>
      <c r="W128" s="699">
        <v>3.6144623354737315</v>
      </c>
      <c r="X128" s="699">
        <v>2.7613507427769677</v>
      </c>
      <c r="Y128" s="699">
        <v>1.6719572896632642</v>
      </c>
      <c r="Z128" s="699">
        <v>1.2268207902325274</v>
      </c>
      <c r="AA128" s="699">
        <v>0.1080028679893915</v>
      </c>
      <c r="AB128" s="699">
        <v>0</v>
      </c>
      <c r="AC128" s="699">
        <v>0</v>
      </c>
      <c r="AD128" s="699">
        <v>0</v>
      </c>
      <c r="AE128" s="699">
        <v>0</v>
      </c>
      <c r="AF128" s="699">
        <v>0</v>
      </c>
      <c r="AG128" s="699">
        <v>0</v>
      </c>
      <c r="AH128" s="699">
        <v>0</v>
      </c>
      <c r="AI128" s="699">
        <v>0</v>
      </c>
      <c r="AJ128" s="699">
        <v>0</v>
      </c>
      <c r="AK128" s="699">
        <v>0</v>
      </c>
      <c r="AL128" s="699">
        <v>0</v>
      </c>
      <c r="AM128" s="699">
        <v>0</v>
      </c>
      <c r="AN128" s="699">
        <v>0</v>
      </c>
      <c r="AO128" s="700">
        <v>0</v>
      </c>
      <c r="AP128" s="633"/>
      <c r="AQ128" s="698"/>
      <c r="AR128" s="699"/>
      <c r="AS128" s="699"/>
      <c r="AT128" s="699"/>
      <c r="AU128" s="699"/>
      <c r="AV128" s="699">
        <v>27427.310653644556</v>
      </c>
      <c r="AW128" s="699">
        <v>27427.310653644556</v>
      </c>
      <c r="AX128" s="699">
        <v>27427.310653644556</v>
      </c>
      <c r="AY128" s="699">
        <v>27427.310653644556</v>
      </c>
      <c r="AZ128" s="699">
        <v>26158.272467761311</v>
      </c>
      <c r="BA128" s="699">
        <v>18424.674187338605</v>
      </c>
      <c r="BB128" s="699">
        <v>15815.368164928157</v>
      </c>
      <c r="BC128" s="699">
        <v>11425.799668503967</v>
      </c>
      <c r="BD128" s="699">
        <v>6275.0128326674403</v>
      </c>
      <c r="BE128" s="699">
        <v>4551.8822449740101</v>
      </c>
      <c r="BF128" s="699">
        <v>370.27517086796604</v>
      </c>
      <c r="BG128" s="699">
        <v>0</v>
      </c>
      <c r="BH128" s="699">
        <v>0</v>
      </c>
      <c r="BI128" s="699">
        <v>0</v>
      </c>
      <c r="BJ128" s="699">
        <v>0</v>
      </c>
      <c r="BK128" s="699">
        <v>0</v>
      </c>
      <c r="BL128" s="699">
        <v>0</v>
      </c>
      <c r="BM128" s="699">
        <v>0</v>
      </c>
      <c r="BN128" s="699">
        <v>0</v>
      </c>
      <c r="BO128" s="699">
        <v>0</v>
      </c>
      <c r="BP128" s="699">
        <v>0</v>
      </c>
      <c r="BQ128" s="699">
        <v>0</v>
      </c>
      <c r="BR128" s="699">
        <v>0</v>
      </c>
      <c r="BS128" s="699">
        <v>0</v>
      </c>
      <c r="BT128" s="700">
        <v>0</v>
      </c>
      <c r="BU128" s="163"/>
    </row>
    <row r="129" spans="2:73" s="12" customFormat="1" ht="15.9">
      <c r="B129" s="691"/>
      <c r="C129" s="691"/>
      <c r="D129" s="691"/>
      <c r="E129" s="691"/>
      <c r="F129" s="691"/>
      <c r="G129" s="691"/>
      <c r="H129" s="691"/>
      <c r="I129" s="643"/>
      <c r="J129" s="643"/>
      <c r="K129" s="633"/>
      <c r="L129" s="695"/>
      <c r="M129" s="696"/>
      <c r="N129" s="696"/>
      <c r="O129" s="696"/>
      <c r="P129" s="696"/>
      <c r="Q129" s="696"/>
      <c r="R129" s="696"/>
      <c r="S129" s="696"/>
      <c r="T129" s="696"/>
      <c r="U129" s="696"/>
      <c r="V129" s="696"/>
      <c r="W129" s="696"/>
      <c r="X129" s="696"/>
      <c r="Y129" s="696"/>
      <c r="Z129" s="696"/>
      <c r="AA129" s="696"/>
      <c r="AB129" s="696"/>
      <c r="AC129" s="696"/>
      <c r="AD129" s="696"/>
      <c r="AE129" s="696"/>
      <c r="AF129" s="696"/>
      <c r="AG129" s="696"/>
      <c r="AH129" s="696"/>
      <c r="AI129" s="696"/>
      <c r="AJ129" s="696"/>
      <c r="AK129" s="696"/>
      <c r="AL129" s="696"/>
      <c r="AM129" s="696"/>
      <c r="AN129" s="696"/>
      <c r="AO129" s="697"/>
      <c r="AP129" s="633"/>
      <c r="AQ129" s="695"/>
      <c r="AR129" s="696"/>
      <c r="AS129" s="696"/>
      <c r="AT129" s="696"/>
      <c r="AU129" s="696"/>
      <c r="AV129" s="696"/>
      <c r="AW129" s="696"/>
      <c r="AX129" s="696"/>
      <c r="AY129" s="696"/>
      <c r="AZ129" s="696"/>
      <c r="BA129" s="696"/>
      <c r="BB129" s="696"/>
      <c r="BC129" s="696"/>
      <c r="BD129" s="696"/>
      <c r="BE129" s="696"/>
      <c r="BF129" s="696"/>
      <c r="BG129" s="696"/>
      <c r="BH129" s="696"/>
      <c r="BI129" s="696"/>
      <c r="BJ129" s="696"/>
      <c r="BK129" s="696"/>
      <c r="BL129" s="696"/>
      <c r="BM129" s="696"/>
      <c r="BN129" s="696"/>
      <c r="BO129" s="696"/>
      <c r="BP129" s="696"/>
      <c r="BQ129" s="696"/>
      <c r="BR129" s="696"/>
      <c r="BS129" s="696"/>
      <c r="BT129" s="697"/>
      <c r="BU129" s="163"/>
    </row>
    <row r="130" spans="2:73" s="12" customFormat="1" ht="15.9">
      <c r="B130" s="691" t="s">
        <v>208</v>
      </c>
      <c r="C130" s="691" t="s">
        <v>1664</v>
      </c>
      <c r="D130" s="691" t="s">
        <v>113</v>
      </c>
      <c r="E130" s="691" t="s">
        <v>992</v>
      </c>
      <c r="F130" s="691" t="s">
        <v>1088</v>
      </c>
      <c r="G130" s="691" t="s">
        <v>1665</v>
      </c>
      <c r="H130" s="691">
        <v>2017</v>
      </c>
      <c r="I130" s="643" t="s">
        <v>574</v>
      </c>
      <c r="J130" s="643" t="s">
        <v>586</v>
      </c>
      <c r="K130" s="633"/>
      <c r="L130" s="695"/>
      <c r="M130" s="696"/>
      <c r="N130" s="696"/>
      <c r="O130" s="696"/>
      <c r="P130" s="696"/>
      <c r="Q130" s="696"/>
      <c r="R130" s="696">
        <v>55.152826442303741</v>
      </c>
      <c r="S130" s="696">
        <v>44.745928934980917</v>
      </c>
      <c r="T130" s="696">
        <v>44.745928934980917</v>
      </c>
      <c r="U130" s="696">
        <v>44.745928934980917</v>
      </c>
      <c r="V130" s="696">
        <v>44.745928934980917</v>
      </c>
      <c r="W130" s="696">
        <v>44.745928934980917</v>
      </c>
      <c r="X130" s="696">
        <v>44.745928934980917</v>
      </c>
      <c r="Y130" s="696">
        <v>44.745261267903622</v>
      </c>
      <c r="Z130" s="696">
        <v>44.745261267903622</v>
      </c>
      <c r="AA130" s="696">
        <v>44.638814127153651</v>
      </c>
      <c r="AB130" s="696">
        <v>41.9053563152805</v>
      </c>
      <c r="AC130" s="696">
        <v>41.9053563152805</v>
      </c>
      <c r="AD130" s="696">
        <v>41.9053563152805</v>
      </c>
      <c r="AE130" s="696">
        <v>41.905347078752001</v>
      </c>
      <c r="AF130" s="696">
        <v>35.566668917664849</v>
      </c>
      <c r="AG130" s="696">
        <v>35.566668917664849</v>
      </c>
      <c r="AH130" s="696">
        <v>4.2082829082405029</v>
      </c>
      <c r="AI130" s="696">
        <v>0</v>
      </c>
      <c r="AJ130" s="696">
        <v>0</v>
      </c>
      <c r="AK130" s="696">
        <v>0</v>
      </c>
      <c r="AL130" s="696">
        <v>0</v>
      </c>
      <c r="AM130" s="696">
        <v>0</v>
      </c>
      <c r="AN130" s="696">
        <v>0</v>
      </c>
      <c r="AO130" s="697">
        <v>0</v>
      </c>
      <c r="AP130" s="633"/>
      <c r="AQ130" s="695"/>
      <c r="AR130" s="696"/>
      <c r="AS130" s="696"/>
      <c r="AT130" s="696"/>
      <c r="AU130" s="696"/>
      <c r="AV130" s="696"/>
      <c r="AW130" s="696">
        <v>795496.42665774748</v>
      </c>
      <c r="AX130" s="696">
        <v>640272.04533788597</v>
      </c>
      <c r="AY130" s="696">
        <v>640272.04533788597</v>
      </c>
      <c r="AZ130" s="696">
        <v>640272.04533788597</v>
      </c>
      <c r="BA130" s="696">
        <v>640272.04533788597</v>
      </c>
      <c r="BB130" s="696">
        <v>640272.04533788597</v>
      </c>
      <c r="BC130" s="696">
        <v>640272.04533788597</v>
      </c>
      <c r="BD130" s="696">
        <v>640265.36866711301</v>
      </c>
      <c r="BE130" s="696">
        <v>640265.36866711301</v>
      </c>
      <c r="BF130" s="696">
        <v>638677.65325485321</v>
      </c>
      <c r="BG130" s="696">
        <v>625191.50647877005</v>
      </c>
      <c r="BH130" s="696">
        <v>625089.18227914034</v>
      </c>
      <c r="BI130" s="696">
        <v>625089.18227914034</v>
      </c>
      <c r="BJ130" s="696">
        <v>625040.41859894327</v>
      </c>
      <c r="BK130" s="696">
        <v>530495.68081824167</v>
      </c>
      <c r="BL130" s="696">
        <v>530495.68081824167</v>
      </c>
      <c r="BM130" s="696">
        <v>62768.765656713353</v>
      </c>
      <c r="BN130" s="696">
        <v>0</v>
      </c>
      <c r="BO130" s="696">
        <v>0</v>
      </c>
      <c r="BP130" s="696">
        <v>0</v>
      </c>
      <c r="BQ130" s="696">
        <v>0</v>
      </c>
      <c r="BR130" s="696">
        <v>0</v>
      </c>
      <c r="BS130" s="696">
        <v>0</v>
      </c>
      <c r="BT130" s="697">
        <v>0</v>
      </c>
      <c r="BU130" s="163"/>
    </row>
    <row r="131" spans="2:73" s="12" customFormat="1" ht="15.9">
      <c r="B131" s="691" t="s">
        <v>208</v>
      </c>
      <c r="C131" s="691" t="s">
        <v>1680</v>
      </c>
      <c r="D131" s="691" t="s">
        <v>124</v>
      </c>
      <c r="E131" s="691" t="s">
        <v>992</v>
      </c>
      <c r="F131" s="691" t="s">
        <v>1680</v>
      </c>
      <c r="G131" s="691" t="s">
        <v>1665</v>
      </c>
      <c r="H131" s="691">
        <v>2017</v>
      </c>
      <c r="I131" s="643" t="s">
        <v>574</v>
      </c>
      <c r="J131" s="643" t="s">
        <v>586</v>
      </c>
      <c r="K131" s="633"/>
      <c r="L131" s="695"/>
      <c r="M131" s="696"/>
      <c r="N131" s="696"/>
      <c r="O131" s="696"/>
      <c r="P131" s="696"/>
      <c r="Q131" s="696"/>
      <c r="R131" s="696">
        <v>0</v>
      </c>
      <c r="S131" s="696">
        <v>0</v>
      </c>
      <c r="T131" s="696">
        <v>0</v>
      </c>
      <c r="U131" s="696">
        <v>0</v>
      </c>
      <c r="V131" s="696">
        <v>0</v>
      </c>
      <c r="W131" s="696">
        <v>0</v>
      </c>
      <c r="X131" s="696">
        <v>0</v>
      </c>
      <c r="Y131" s="696">
        <v>0</v>
      </c>
      <c r="Z131" s="696">
        <v>0</v>
      </c>
      <c r="AA131" s="696">
        <v>0</v>
      </c>
      <c r="AB131" s="696">
        <v>0</v>
      </c>
      <c r="AC131" s="696">
        <v>0</v>
      </c>
      <c r="AD131" s="696">
        <v>0</v>
      </c>
      <c r="AE131" s="696">
        <v>0</v>
      </c>
      <c r="AF131" s="696">
        <v>0</v>
      </c>
      <c r="AG131" s="696">
        <v>0</v>
      </c>
      <c r="AH131" s="696">
        <v>0</v>
      </c>
      <c r="AI131" s="696">
        <v>0</v>
      </c>
      <c r="AJ131" s="696">
        <v>0</v>
      </c>
      <c r="AK131" s="696">
        <v>0</v>
      </c>
      <c r="AL131" s="696">
        <v>0</v>
      </c>
      <c r="AM131" s="696">
        <v>0</v>
      </c>
      <c r="AN131" s="696">
        <v>0</v>
      </c>
      <c r="AO131" s="697">
        <v>0</v>
      </c>
      <c r="AP131" s="633"/>
      <c r="AQ131" s="695"/>
      <c r="AR131" s="696"/>
      <c r="AS131" s="696"/>
      <c r="AT131" s="696"/>
      <c r="AU131" s="696"/>
      <c r="AV131" s="696"/>
      <c r="AW131" s="696">
        <v>5221.487074178619</v>
      </c>
      <c r="AX131" s="696">
        <v>5221.487074178619</v>
      </c>
      <c r="AY131" s="696">
        <v>5221.487074178619</v>
      </c>
      <c r="AZ131" s="696">
        <v>3263.4294213616367</v>
      </c>
      <c r="BA131" s="696">
        <v>3263.4294213616367</v>
      </c>
      <c r="BB131" s="696">
        <v>3263.4294213616367</v>
      </c>
      <c r="BC131" s="696">
        <v>3263.4294213616367</v>
      </c>
      <c r="BD131" s="696">
        <v>3263.4294213616367</v>
      </c>
      <c r="BE131" s="696">
        <v>3263.4294213616367</v>
      </c>
      <c r="BF131" s="696">
        <v>3263.4294213616367</v>
      </c>
      <c r="BG131" s="696">
        <v>3263.4294213616367</v>
      </c>
      <c r="BH131" s="696">
        <v>3263.4294213616367</v>
      </c>
      <c r="BI131" s="696">
        <v>0</v>
      </c>
      <c r="BJ131" s="696">
        <v>0</v>
      </c>
      <c r="BK131" s="696">
        <v>0</v>
      </c>
      <c r="BL131" s="696">
        <v>0</v>
      </c>
      <c r="BM131" s="696">
        <v>0</v>
      </c>
      <c r="BN131" s="696">
        <v>0</v>
      </c>
      <c r="BO131" s="696">
        <v>0</v>
      </c>
      <c r="BP131" s="696">
        <v>0</v>
      </c>
      <c r="BQ131" s="696">
        <v>0</v>
      </c>
      <c r="BR131" s="696">
        <v>0</v>
      </c>
      <c r="BS131" s="696">
        <v>0</v>
      </c>
      <c r="BT131" s="697">
        <v>0</v>
      </c>
      <c r="BU131" s="163"/>
    </row>
    <row r="132" spans="2:73" s="12" customFormat="1">
      <c r="B132" s="691" t="s">
        <v>208</v>
      </c>
      <c r="C132" s="691" t="s">
        <v>1664</v>
      </c>
      <c r="D132" s="691" t="s">
        <v>1098</v>
      </c>
      <c r="E132" s="691" t="s">
        <v>992</v>
      </c>
      <c r="F132" s="691" t="s">
        <v>1088</v>
      </c>
      <c r="G132" s="691" t="s">
        <v>1665</v>
      </c>
      <c r="H132" s="691">
        <v>2017</v>
      </c>
      <c r="I132" s="643" t="s">
        <v>574</v>
      </c>
      <c r="J132" s="643" t="s">
        <v>586</v>
      </c>
      <c r="K132" s="633"/>
      <c r="L132" s="695"/>
      <c r="M132" s="696"/>
      <c r="N132" s="696"/>
      <c r="O132" s="696"/>
      <c r="P132" s="696"/>
      <c r="Q132" s="696"/>
      <c r="R132" s="696">
        <v>16.701300000000018</v>
      </c>
      <c r="S132" s="696">
        <v>16.701300000000018</v>
      </c>
      <c r="T132" s="696">
        <v>16.701300000000018</v>
      </c>
      <c r="U132" s="696">
        <v>16.701300000000018</v>
      </c>
      <c r="V132" s="696">
        <v>16.701300000000018</v>
      </c>
      <c r="W132" s="696">
        <v>16.701300000000018</v>
      </c>
      <c r="X132" s="696">
        <v>16.701300000000018</v>
      </c>
      <c r="Y132" s="696">
        <v>16.701300000000018</v>
      </c>
      <c r="Z132" s="696">
        <v>16.701300000000018</v>
      </c>
      <c r="AA132" s="696">
        <v>16.701300000000018</v>
      </c>
      <c r="AB132" s="696">
        <v>16.701300000000018</v>
      </c>
      <c r="AC132" s="696">
        <v>16.701300000000018</v>
      </c>
      <c r="AD132" s="696">
        <v>16.701300000000018</v>
      </c>
      <c r="AE132" s="696">
        <v>16.701300000000018</v>
      </c>
      <c r="AF132" s="696">
        <v>16.701300000000018</v>
      </c>
      <c r="AG132" s="696">
        <v>16.701300000000018</v>
      </c>
      <c r="AH132" s="696">
        <v>16.701300000000018</v>
      </c>
      <c r="AI132" s="696">
        <v>16.701300000000018</v>
      </c>
      <c r="AJ132" s="696">
        <v>16.524200000000015</v>
      </c>
      <c r="AK132" s="696"/>
      <c r="AL132" s="696"/>
      <c r="AM132" s="696"/>
      <c r="AN132" s="696"/>
      <c r="AO132" s="697"/>
      <c r="AP132" s="633"/>
      <c r="AQ132" s="695"/>
      <c r="AR132" s="696"/>
      <c r="AS132" s="696"/>
      <c r="AT132" s="696"/>
      <c r="AU132" s="696"/>
      <c r="AV132" s="696"/>
      <c r="AW132" s="696">
        <v>65573.58500000005</v>
      </c>
      <c r="AX132" s="696">
        <v>65573.58500000005</v>
      </c>
      <c r="AY132" s="696">
        <v>65573.58500000005</v>
      </c>
      <c r="AZ132" s="696">
        <v>65573.58500000005</v>
      </c>
      <c r="BA132" s="696">
        <v>65573.58500000005</v>
      </c>
      <c r="BB132" s="696">
        <v>65573.58500000005</v>
      </c>
      <c r="BC132" s="696">
        <v>65573.58500000005</v>
      </c>
      <c r="BD132" s="696">
        <v>65573.58500000005</v>
      </c>
      <c r="BE132" s="696">
        <v>65573.58500000005</v>
      </c>
      <c r="BF132" s="696">
        <v>65573.58500000005</v>
      </c>
      <c r="BG132" s="696">
        <v>65573.58500000005</v>
      </c>
      <c r="BH132" s="696">
        <v>65573.58500000005</v>
      </c>
      <c r="BI132" s="696">
        <v>65573.58500000005</v>
      </c>
      <c r="BJ132" s="696">
        <v>65573.58500000005</v>
      </c>
      <c r="BK132" s="696">
        <v>65573.58500000005</v>
      </c>
      <c r="BL132" s="696">
        <v>65573.58500000005</v>
      </c>
      <c r="BM132" s="696">
        <v>65573.58500000005</v>
      </c>
      <c r="BN132" s="696">
        <v>65573.58500000005</v>
      </c>
      <c r="BO132" s="696">
        <v>61273.520000000048</v>
      </c>
      <c r="BP132" s="696"/>
      <c r="BQ132" s="696"/>
      <c r="BR132" s="696"/>
      <c r="BS132" s="696"/>
      <c r="BT132" s="697"/>
      <c r="BU132" s="16"/>
    </row>
    <row r="133" spans="2:73" s="12" customFormat="1" ht="15.9">
      <c r="B133" s="691" t="s">
        <v>208</v>
      </c>
      <c r="C133" s="691" t="s">
        <v>1678</v>
      </c>
      <c r="D133" s="691" t="s">
        <v>116</v>
      </c>
      <c r="E133" s="691" t="s">
        <v>992</v>
      </c>
      <c r="F133" s="691" t="s">
        <v>1088</v>
      </c>
      <c r="G133" s="691" t="s">
        <v>1665</v>
      </c>
      <c r="H133" s="691">
        <v>2017</v>
      </c>
      <c r="I133" s="643" t="s">
        <v>574</v>
      </c>
      <c r="J133" s="643" t="s">
        <v>586</v>
      </c>
      <c r="K133" s="633"/>
      <c r="L133" s="695"/>
      <c r="M133" s="696"/>
      <c r="N133" s="696"/>
      <c r="O133" s="696"/>
      <c r="P133" s="696"/>
      <c r="Q133" s="696"/>
      <c r="R133" s="696">
        <v>4.6557283000000025</v>
      </c>
      <c r="S133" s="696">
        <v>4.6557283000000025</v>
      </c>
      <c r="T133" s="696">
        <v>4.6557283000000025</v>
      </c>
      <c r="U133" s="696">
        <v>4.6557283000000025</v>
      </c>
      <c r="V133" s="696">
        <v>4.6557283000000025</v>
      </c>
      <c r="W133" s="696">
        <v>4.6557283000000025</v>
      </c>
      <c r="X133" s="696">
        <v>4.6557283000000025</v>
      </c>
      <c r="Y133" s="696">
        <v>4.6557283000000025</v>
      </c>
      <c r="Z133" s="696">
        <v>4.6557283000000025</v>
      </c>
      <c r="AA133" s="696">
        <v>4.6557283000000025</v>
      </c>
      <c r="AB133" s="696">
        <v>1.827882599999999</v>
      </c>
      <c r="AC133" s="696">
        <v>1.7893097999999992</v>
      </c>
      <c r="AD133" s="696">
        <v>1.5206369999999991</v>
      </c>
      <c r="AE133" s="696">
        <v>1.5206369999999991</v>
      </c>
      <c r="AF133" s="696">
        <v>1.4187659999999993</v>
      </c>
      <c r="AG133" s="696">
        <v>1.3619339999999993</v>
      </c>
      <c r="AH133" s="696">
        <v>1.3619339999999993</v>
      </c>
      <c r="AI133" s="696">
        <v>1.3619339999999993</v>
      </c>
      <c r="AJ133" s="696">
        <v>1.3619339999999993</v>
      </c>
      <c r="AK133" s="696">
        <v>1.3619339999999993</v>
      </c>
      <c r="AL133" s="696">
        <v>0</v>
      </c>
      <c r="AM133" s="696">
        <v>0</v>
      </c>
      <c r="AN133" s="696">
        <v>0</v>
      </c>
      <c r="AO133" s="697">
        <v>0</v>
      </c>
      <c r="AP133" s="633"/>
      <c r="AQ133" s="695"/>
      <c r="AR133" s="696"/>
      <c r="AS133" s="696"/>
      <c r="AT133" s="696"/>
      <c r="AU133" s="696"/>
      <c r="AV133" s="696"/>
      <c r="AW133" s="696">
        <v>33537.033676500003</v>
      </c>
      <c r="AX133" s="696">
        <v>33537.033676500003</v>
      </c>
      <c r="AY133" s="696">
        <v>33537.033676500003</v>
      </c>
      <c r="AZ133" s="696">
        <v>33537.033676500003</v>
      </c>
      <c r="BA133" s="696">
        <v>33537.033676500003</v>
      </c>
      <c r="BB133" s="696">
        <v>33537.033676500003</v>
      </c>
      <c r="BC133" s="696">
        <v>33537.033676500003</v>
      </c>
      <c r="BD133" s="696">
        <v>33537.033676500003</v>
      </c>
      <c r="BE133" s="696">
        <v>33537.033676500003</v>
      </c>
      <c r="BF133" s="696">
        <v>33537.033676500003</v>
      </c>
      <c r="BG133" s="696">
        <v>25364.938607600008</v>
      </c>
      <c r="BH133" s="696">
        <v>25047.021002000009</v>
      </c>
      <c r="BI133" s="696">
        <v>24158.288402000006</v>
      </c>
      <c r="BJ133" s="696">
        <v>24158.288402000006</v>
      </c>
      <c r="BK133" s="696">
        <v>23383.394219000009</v>
      </c>
      <c r="BL133" s="696">
        <v>22996.004219000006</v>
      </c>
      <c r="BM133" s="696">
        <v>22996.004219000006</v>
      </c>
      <c r="BN133" s="696">
        <v>22996.004219000006</v>
      </c>
      <c r="BO133" s="696">
        <v>22996.004219000006</v>
      </c>
      <c r="BP133" s="696">
        <v>22996.004219000006</v>
      </c>
      <c r="BQ133" s="696">
        <v>2654.3438000000001</v>
      </c>
      <c r="BR133" s="696">
        <v>2654.3438000000001</v>
      </c>
      <c r="BS133" s="696">
        <v>2654.3438000000001</v>
      </c>
      <c r="BT133" s="697">
        <v>2654.3438000000001</v>
      </c>
      <c r="BU133" s="163"/>
    </row>
    <row r="134" spans="2:73" s="12" customFormat="1" ht="15.9">
      <c r="B134" s="691" t="s">
        <v>208</v>
      </c>
      <c r="C134" s="691" t="s">
        <v>1664</v>
      </c>
      <c r="D134" s="691" t="s">
        <v>1414</v>
      </c>
      <c r="E134" s="691" t="s">
        <v>992</v>
      </c>
      <c r="F134" s="691" t="s">
        <v>1088</v>
      </c>
      <c r="G134" s="691" t="s">
        <v>1665</v>
      </c>
      <c r="H134" s="691">
        <v>2017</v>
      </c>
      <c r="I134" s="643" t="s">
        <v>574</v>
      </c>
      <c r="J134" s="643" t="s">
        <v>586</v>
      </c>
      <c r="K134" s="633"/>
      <c r="L134" s="698"/>
      <c r="M134" s="699"/>
      <c r="N134" s="699"/>
      <c r="O134" s="699"/>
      <c r="P134" s="699"/>
      <c r="Q134" s="699"/>
      <c r="R134" s="699">
        <v>51.407735030468636</v>
      </c>
      <c r="S134" s="699">
        <v>37.546684981138917</v>
      </c>
      <c r="T134" s="699">
        <v>37.546684981138917</v>
      </c>
      <c r="U134" s="699">
        <v>37.546684981138917</v>
      </c>
      <c r="V134" s="699">
        <v>37.546684981138917</v>
      </c>
      <c r="W134" s="699">
        <v>37.546684981138917</v>
      </c>
      <c r="X134" s="699">
        <v>37.546684981138917</v>
      </c>
      <c r="Y134" s="699">
        <v>37.54563500737958</v>
      </c>
      <c r="Z134" s="699">
        <v>37.54563500737958</v>
      </c>
      <c r="AA134" s="699">
        <v>37.54563500737958</v>
      </c>
      <c r="AB134" s="699">
        <v>35.522787191121225</v>
      </c>
      <c r="AC134" s="699">
        <v>35.522787191121225</v>
      </c>
      <c r="AD134" s="699">
        <v>35.522787191121225</v>
      </c>
      <c r="AE134" s="699">
        <v>30.117890850396289</v>
      </c>
      <c r="AF134" s="699">
        <v>30.117890850396289</v>
      </c>
      <c r="AG134" s="699">
        <v>23.327420490086833</v>
      </c>
      <c r="AH134" s="699">
        <v>18.488666361857973</v>
      </c>
      <c r="AI134" s="699">
        <v>0</v>
      </c>
      <c r="AJ134" s="699">
        <v>0</v>
      </c>
      <c r="AK134" s="699">
        <v>0</v>
      </c>
      <c r="AL134" s="699">
        <v>0</v>
      </c>
      <c r="AM134" s="699">
        <v>0</v>
      </c>
      <c r="AN134" s="699">
        <v>0</v>
      </c>
      <c r="AO134" s="700">
        <v>0</v>
      </c>
      <c r="AP134" s="633"/>
      <c r="AQ134" s="698"/>
      <c r="AR134" s="699"/>
      <c r="AS134" s="699"/>
      <c r="AT134" s="699"/>
      <c r="AU134" s="699"/>
      <c r="AV134" s="699"/>
      <c r="AW134" s="699">
        <v>749587.56151481299</v>
      </c>
      <c r="AX134" s="699">
        <v>542842.66786741337</v>
      </c>
      <c r="AY134" s="699">
        <v>542842.66786741337</v>
      </c>
      <c r="AZ134" s="699">
        <v>542842.66786741337</v>
      </c>
      <c r="BA134" s="699">
        <v>542842.66786741337</v>
      </c>
      <c r="BB134" s="699">
        <v>542842.66786741337</v>
      </c>
      <c r="BC134" s="699">
        <v>542842.66786741337</v>
      </c>
      <c r="BD134" s="699">
        <v>542832.16812982003</v>
      </c>
      <c r="BE134" s="699">
        <v>542832.16812982003</v>
      </c>
      <c r="BF134" s="699">
        <v>542832.16812982003</v>
      </c>
      <c r="BG134" s="699">
        <v>532949.31383139361</v>
      </c>
      <c r="BH134" s="699">
        <v>532020.35176180408</v>
      </c>
      <c r="BI134" s="699">
        <v>532020.35176180408</v>
      </c>
      <c r="BJ134" s="699">
        <v>449219.46319067077</v>
      </c>
      <c r="BK134" s="699">
        <v>449219.46319067077</v>
      </c>
      <c r="BL134" s="699">
        <v>347940.81625326729</v>
      </c>
      <c r="BM134" s="699">
        <v>275768.23884633649</v>
      </c>
      <c r="BN134" s="699">
        <v>0</v>
      </c>
      <c r="BO134" s="699">
        <v>0</v>
      </c>
      <c r="BP134" s="699">
        <v>0</v>
      </c>
      <c r="BQ134" s="699">
        <v>0</v>
      </c>
      <c r="BR134" s="699">
        <v>0</v>
      </c>
      <c r="BS134" s="699">
        <v>0</v>
      </c>
      <c r="BT134" s="700">
        <v>0</v>
      </c>
      <c r="BU134" s="163"/>
    </row>
    <row r="135" spans="2:73" s="12" customFormat="1" ht="15.9">
      <c r="B135" s="691" t="s">
        <v>208</v>
      </c>
      <c r="C135" s="691" t="s">
        <v>994</v>
      </c>
      <c r="D135" s="691" t="s">
        <v>118</v>
      </c>
      <c r="E135" s="691" t="s">
        <v>992</v>
      </c>
      <c r="F135" s="691" t="s">
        <v>1677</v>
      </c>
      <c r="G135" s="691" t="s">
        <v>1665</v>
      </c>
      <c r="H135" s="691">
        <v>2017</v>
      </c>
      <c r="I135" s="643" t="s">
        <v>574</v>
      </c>
      <c r="J135" s="643" t="s">
        <v>586</v>
      </c>
      <c r="K135" s="633"/>
      <c r="L135" s="695"/>
      <c r="M135" s="696"/>
      <c r="N135" s="696"/>
      <c r="O135" s="696"/>
      <c r="P135" s="696"/>
      <c r="Q135" s="696"/>
      <c r="R135" s="696">
        <v>210.52195887115988</v>
      </c>
      <c r="S135" s="696">
        <v>210.52195887115988</v>
      </c>
      <c r="T135" s="696">
        <v>210.52195887115988</v>
      </c>
      <c r="U135" s="696">
        <v>210.52195887115988</v>
      </c>
      <c r="V135" s="696">
        <v>210.52195887115988</v>
      </c>
      <c r="W135" s="696">
        <v>177.42511575842917</v>
      </c>
      <c r="X135" s="696">
        <v>177.42511575842917</v>
      </c>
      <c r="Y135" s="696">
        <v>177.42511575842917</v>
      </c>
      <c r="Z135" s="696">
        <v>177.42511575842917</v>
      </c>
      <c r="AA135" s="696">
        <v>177.42511575842917</v>
      </c>
      <c r="AB135" s="696">
        <v>177.40754206414263</v>
      </c>
      <c r="AC135" s="696">
        <v>177.40754206414263</v>
      </c>
      <c r="AD135" s="696">
        <v>27.9043254759478</v>
      </c>
      <c r="AE135" s="696">
        <v>2.8115224494618238</v>
      </c>
      <c r="AF135" s="696">
        <v>2.4465437365746228</v>
      </c>
      <c r="AG135" s="696">
        <v>0</v>
      </c>
      <c r="AH135" s="696">
        <v>0</v>
      </c>
      <c r="AI135" s="696">
        <v>0</v>
      </c>
      <c r="AJ135" s="696">
        <v>0</v>
      </c>
      <c r="AK135" s="696">
        <v>0</v>
      </c>
      <c r="AL135" s="696">
        <v>0</v>
      </c>
      <c r="AM135" s="696">
        <v>0</v>
      </c>
      <c r="AN135" s="696">
        <v>0</v>
      </c>
      <c r="AO135" s="697">
        <v>0</v>
      </c>
      <c r="AP135" s="633"/>
      <c r="AQ135" s="695"/>
      <c r="AR135" s="696"/>
      <c r="AS135" s="696"/>
      <c r="AT135" s="696"/>
      <c r="AU135" s="696"/>
      <c r="AV135" s="696"/>
      <c r="AW135" s="696">
        <v>897171.32444667886</v>
      </c>
      <c r="AX135" s="696">
        <v>897171.32444667886</v>
      </c>
      <c r="AY135" s="696">
        <v>897171.32444667886</v>
      </c>
      <c r="AZ135" s="696">
        <v>897171.32444667886</v>
      </c>
      <c r="BA135" s="696">
        <v>897171.32444667886</v>
      </c>
      <c r="BB135" s="696">
        <v>733215.27240183286</v>
      </c>
      <c r="BC135" s="696">
        <v>733215.27240183286</v>
      </c>
      <c r="BD135" s="696">
        <v>733215.27240183286</v>
      </c>
      <c r="BE135" s="696">
        <v>728349.8538705426</v>
      </c>
      <c r="BF135" s="696">
        <v>728349.8538705426</v>
      </c>
      <c r="BG135" s="696">
        <v>728265.59906183009</v>
      </c>
      <c r="BH135" s="696">
        <v>728265.59906183009</v>
      </c>
      <c r="BI135" s="696">
        <v>118795.51166050206</v>
      </c>
      <c r="BJ135" s="696">
        <v>23281.021481416497</v>
      </c>
      <c r="BK135" s="696">
        <v>20258.788009080836</v>
      </c>
      <c r="BL135" s="696">
        <v>0</v>
      </c>
      <c r="BM135" s="696">
        <v>0</v>
      </c>
      <c r="BN135" s="696">
        <v>0</v>
      </c>
      <c r="BO135" s="696">
        <v>0</v>
      </c>
      <c r="BP135" s="696">
        <v>0</v>
      </c>
      <c r="BQ135" s="696">
        <v>0</v>
      </c>
      <c r="BR135" s="696">
        <v>0</v>
      </c>
      <c r="BS135" s="696">
        <v>0</v>
      </c>
      <c r="BT135" s="697">
        <v>0</v>
      </c>
      <c r="BU135" s="163"/>
    </row>
    <row r="136" spans="2:73" s="12" customFormat="1" ht="15.9">
      <c r="B136" s="691" t="s">
        <v>208</v>
      </c>
      <c r="C136" s="691" t="s">
        <v>994</v>
      </c>
      <c r="D136" s="691" t="s">
        <v>119</v>
      </c>
      <c r="E136" s="691" t="s">
        <v>992</v>
      </c>
      <c r="F136" s="691" t="s">
        <v>994</v>
      </c>
      <c r="G136" s="691" t="s">
        <v>1665</v>
      </c>
      <c r="H136" s="691">
        <v>2017</v>
      </c>
      <c r="I136" s="643" t="s">
        <v>574</v>
      </c>
      <c r="J136" s="643" t="s">
        <v>586</v>
      </c>
      <c r="K136" s="633"/>
      <c r="L136" s="695"/>
      <c r="M136" s="696"/>
      <c r="N136" s="696"/>
      <c r="O136" s="696"/>
      <c r="P136" s="696"/>
      <c r="Q136" s="696"/>
      <c r="R136" s="696">
        <v>88.188356356426567</v>
      </c>
      <c r="S136" s="696">
        <v>88.188356356426567</v>
      </c>
      <c r="T136" s="696">
        <v>87.835887131918028</v>
      </c>
      <c r="U136" s="696">
        <v>85.807967125269599</v>
      </c>
      <c r="V136" s="696">
        <v>83.96013666144664</v>
      </c>
      <c r="W136" s="696">
        <v>72.942323510801089</v>
      </c>
      <c r="X136" s="696">
        <v>57.215651011657158</v>
      </c>
      <c r="Y136" s="696">
        <v>44.916850706200776</v>
      </c>
      <c r="Z136" s="696">
        <v>34.585646068875356</v>
      </c>
      <c r="AA136" s="696">
        <v>20.158370675718409</v>
      </c>
      <c r="AB136" s="696">
        <v>10.058807574164</v>
      </c>
      <c r="AC136" s="696">
        <v>7.3416157143310832</v>
      </c>
      <c r="AD136" s="696">
        <v>5.6470936015744799</v>
      </c>
      <c r="AE136" s="696">
        <v>5.5807570868571412</v>
      </c>
      <c r="AF136" s="696">
        <v>5.5711237324950025</v>
      </c>
      <c r="AG136" s="696">
        <v>5.5711237324950025</v>
      </c>
      <c r="AH136" s="696">
        <v>5.5711237324950025</v>
      </c>
      <c r="AI136" s="696">
        <v>5.5711237324950025</v>
      </c>
      <c r="AJ136" s="696">
        <v>5.5711237324950025</v>
      </c>
      <c r="AK136" s="696">
        <v>5.5711237324950025</v>
      </c>
      <c r="AL136" s="696">
        <v>5.5711237324950025</v>
      </c>
      <c r="AM136" s="696">
        <v>5.5711237324950025</v>
      </c>
      <c r="AN136" s="696">
        <v>4.6298836498360103</v>
      </c>
      <c r="AO136" s="697">
        <v>0</v>
      </c>
      <c r="AP136" s="633"/>
      <c r="AQ136" s="695"/>
      <c r="AR136" s="696"/>
      <c r="AS136" s="696"/>
      <c r="AT136" s="696"/>
      <c r="AU136" s="696"/>
      <c r="AV136" s="696"/>
      <c r="AW136" s="696">
        <v>434944.9861651751</v>
      </c>
      <c r="AX136" s="696">
        <v>434944.9861651751</v>
      </c>
      <c r="AY136" s="696">
        <v>430973.69346661482</v>
      </c>
      <c r="AZ136" s="696">
        <v>408124.99248599261</v>
      </c>
      <c r="BA136" s="696">
        <v>395089.8248848074</v>
      </c>
      <c r="BB136" s="696">
        <v>316710.91383550718</v>
      </c>
      <c r="BC136" s="696">
        <v>204169.60592639176</v>
      </c>
      <c r="BD136" s="696">
        <v>148233.44671299955</v>
      </c>
      <c r="BE136" s="696">
        <v>106567.91475932131</v>
      </c>
      <c r="BF136" s="696">
        <v>54750.866710707407</v>
      </c>
      <c r="BG136" s="696">
        <v>21993.39786743197</v>
      </c>
      <c r="BH136" s="696">
        <v>13506.997515755389</v>
      </c>
      <c r="BI136" s="696">
        <v>8225.9596136537166</v>
      </c>
      <c r="BJ136" s="696">
        <v>7900.6728824476359</v>
      </c>
      <c r="BK136" s="696">
        <v>7853.4349115599216</v>
      </c>
      <c r="BL136" s="696">
        <v>7853.4349115599216</v>
      </c>
      <c r="BM136" s="696">
        <v>7853.4349115599216</v>
      </c>
      <c r="BN136" s="696">
        <v>7853.4349115599216</v>
      </c>
      <c r="BO136" s="696">
        <v>7853.4349115599216</v>
      </c>
      <c r="BP136" s="696">
        <v>7853.4349115599216</v>
      </c>
      <c r="BQ136" s="696">
        <v>7853.4349115599216</v>
      </c>
      <c r="BR136" s="696">
        <v>7853.4349115599216</v>
      </c>
      <c r="BS136" s="696">
        <v>6526.5988762735151</v>
      </c>
      <c r="BT136" s="697">
        <v>0</v>
      </c>
      <c r="BU136" s="163"/>
    </row>
    <row r="137" spans="2:73" s="12" customFormat="1" ht="15.9">
      <c r="B137" s="691" t="s">
        <v>208</v>
      </c>
      <c r="C137" s="691" t="s">
        <v>1664</v>
      </c>
      <c r="D137" s="691" t="s">
        <v>1589</v>
      </c>
      <c r="E137" s="691" t="s">
        <v>992</v>
      </c>
      <c r="F137" s="691" t="s">
        <v>1088</v>
      </c>
      <c r="G137" s="691" t="s">
        <v>1665</v>
      </c>
      <c r="H137" s="691">
        <v>2017</v>
      </c>
      <c r="I137" s="643" t="s">
        <v>574</v>
      </c>
      <c r="J137" s="643" t="s">
        <v>586</v>
      </c>
      <c r="K137" s="633"/>
      <c r="L137" s="695"/>
      <c r="M137" s="696"/>
      <c r="N137" s="696"/>
      <c r="O137" s="696"/>
      <c r="P137" s="696"/>
      <c r="Q137" s="696"/>
      <c r="R137" s="696">
        <v>0.34690747194068888</v>
      </c>
      <c r="S137" s="696">
        <v>0.34690747194068888</v>
      </c>
      <c r="T137" s="696">
        <v>0.34690747194068888</v>
      </c>
      <c r="U137" s="696">
        <v>0.34690747194068888</v>
      </c>
      <c r="V137" s="696">
        <v>0.34690747194068888</v>
      </c>
      <c r="W137" s="696">
        <v>0.28175874310291465</v>
      </c>
      <c r="X137" s="696">
        <v>0.28175874310291465</v>
      </c>
      <c r="Y137" s="696">
        <v>0.28175874310291465</v>
      </c>
      <c r="Z137" s="696">
        <v>0.28175874310291465</v>
      </c>
      <c r="AA137" s="696">
        <v>0.28175874310291465</v>
      </c>
      <c r="AB137" s="696">
        <v>0.28175874310291465</v>
      </c>
      <c r="AC137" s="696">
        <v>0.28175874310291465</v>
      </c>
      <c r="AD137" s="696">
        <v>0.28175874310291465</v>
      </c>
      <c r="AE137" s="696">
        <v>0.28175874310291465</v>
      </c>
      <c r="AF137" s="696">
        <v>0.28175874310291465</v>
      </c>
      <c r="AG137" s="696">
        <v>0.28175874310291465</v>
      </c>
      <c r="AH137" s="696">
        <v>0.28175874310291465</v>
      </c>
      <c r="AI137" s="696">
        <v>0.27370271749394259</v>
      </c>
      <c r="AJ137" s="696">
        <v>0.22603842975719385</v>
      </c>
      <c r="AK137" s="696">
        <v>0.14253466720703223</v>
      </c>
      <c r="AL137" s="696">
        <v>0</v>
      </c>
      <c r="AM137" s="696">
        <v>0</v>
      </c>
      <c r="AN137" s="696">
        <v>0</v>
      </c>
      <c r="AO137" s="697">
        <v>0</v>
      </c>
      <c r="AP137" s="633"/>
      <c r="AQ137" s="695"/>
      <c r="AR137" s="696"/>
      <c r="AS137" s="696"/>
      <c r="AT137" s="696"/>
      <c r="AU137" s="696"/>
      <c r="AV137" s="696"/>
      <c r="AW137" s="696">
        <v>4163.1660000000002</v>
      </c>
      <c r="AX137" s="696">
        <v>4163.1660000000002</v>
      </c>
      <c r="AY137" s="696">
        <v>4163.1660000000002</v>
      </c>
      <c r="AZ137" s="696">
        <v>4163.1660000000002</v>
      </c>
      <c r="BA137" s="696">
        <v>4163.1660000000002</v>
      </c>
      <c r="BB137" s="696">
        <v>3667.6620000000003</v>
      </c>
      <c r="BC137" s="696">
        <v>3667.6620000000003</v>
      </c>
      <c r="BD137" s="696">
        <v>3667.6620000000003</v>
      </c>
      <c r="BE137" s="696">
        <v>3667.6620000000003</v>
      </c>
      <c r="BF137" s="696">
        <v>3667.6620000000003</v>
      </c>
      <c r="BG137" s="696">
        <v>3667.6620000000003</v>
      </c>
      <c r="BH137" s="696">
        <v>3667.6620000000003</v>
      </c>
      <c r="BI137" s="696">
        <v>3667.6620000000003</v>
      </c>
      <c r="BJ137" s="696">
        <v>3667.6620000000003</v>
      </c>
      <c r="BK137" s="696">
        <v>3667.6620000000003</v>
      </c>
      <c r="BL137" s="696">
        <v>3667.6620000000003</v>
      </c>
      <c r="BM137" s="696">
        <v>3667.6620000000003</v>
      </c>
      <c r="BN137" s="696">
        <v>3606.3900000000003</v>
      </c>
      <c r="BO137" s="696">
        <v>3563.7660000000001</v>
      </c>
      <c r="BP137" s="696">
        <v>2119.212</v>
      </c>
      <c r="BQ137" s="696">
        <v>0</v>
      </c>
      <c r="BR137" s="696">
        <v>0</v>
      </c>
      <c r="BS137" s="696">
        <v>0</v>
      </c>
      <c r="BT137" s="697">
        <v>0</v>
      </c>
      <c r="BU137" s="163"/>
    </row>
    <row r="139" spans="2:73">
      <c r="B139" s="969" t="s">
        <v>1699</v>
      </c>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1" priority="13" operator="equal">
      <formula>0</formula>
    </cfRule>
  </conditionalFormatting>
  <conditionalFormatting sqref="L110:AO122 AQ108:BT122">
    <cfRule type="cellIs" dxfId="10" priority="10" operator="equal">
      <formula>0</formula>
    </cfRule>
  </conditionalFormatting>
  <conditionalFormatting sqref="L74:AO86 AQ72:BT88">
    <cfRule type="cellIs" dxfId="9" priority="12" operator="equal">
      <formula>0</formula>
    </cfRule>
  </conditionalFormatting>
  <conditionalFormatting sqref="L91:AO105 AQ89:BT107">
    <cfRule type="cellIs" dxfId="8" priority="11" operator="equal">
      <formula>0</formula>
    </cfRule>
  </conditionalFormatting>
  <conditionalFormatting sqref="L27:AO32">
    <cfRule type="cellIs" dxfId="7" priority="9" operator="equal">
      <formula>0</formula>
    </cfRule>
  </conditionalFormatting>
  <conditionalFormatting sqref="L33:AO43 AQ41:BT43">
    <cfRule type="cellIs" dxfId="6" priority="8" operator="equal">
      <formula>0</formula>
    </cfRule>
  </conditionalFormatting>
  <conditionalFormatting sqref="L70:AO73">
    <cfRule type="cellIs" dxfId="5" priority="7" operator="equal">
      <formula>0</formula>
    </cfRule>
  </conditionalFormatting>
  <conditionalFormatting sqref="L87:AO90">
    <cfRule type="cellIs" dxfId="4" priority="6" operator="equal">
      <formula>0</formula>
    </cfRule>
  </conditionalFormatting>
  <conditionalFormatting sqref="L106:AO109">
    <cfRule type="cellIs" dxfId="3" priority="5" operator="equal">
      <formula>0</formula>
    </cfRule>
  </conditionalFormatting>
  <conditionalFormatting sqref="AQ27:BT28">
    <cfRule type="cellIs" dxfId="2" priority="4" operator="equal">
      <formula>0</formula>
    </cfRule>
  </conditionalFormatting>
  <conditionalFormatting sqref="AQ29:BT40">
    <cfRule type="cellIs" dxfId="1" priority="2" operator="equal">
      <formula>0</formula>
    </cfRule>
  </conditionalFormatting>
  <conditionalFormatting sqref="L123:AO137 AQ123:BT137">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90" zoomScaleNormal="90" workbookViewId="0">
      <selection activeCell="M21" sqref="M21"/>
    </sheetView>
  </sheetViews>
  <sheetFormatPr defaultColWidth="9" defaultRowHeight="14.6"/>
  <cols>
    <col min="1" max="1" width="9" style="12"/>
    <col min="2" max="2" width="10" style="12" customWidth="1"/>
    <col min="3" max="3" width="11.3046875" style="12" customWidth="1"/>
    <col min="4" max="4" width="13.3046875" style="12" customWidth="1"/>
    <col min="5" max="5" width="12.84375" style="12" customWidth="1"/>
    <col min="6" max="6" width="12" style="12" customWidth="1"/>
    <col min="7" max="7" width="9" style="12"/>
    <col min="8" max="8" width="24.53515625" style="12" customWidth="1"/>
    <col min="9" max="9" width="11" style="12" customWidth="1"/>
    <col min="10" max="10" width="9" style="12"/>
    <col min="11" max="11" width="11.53515625" style="12" customWidth="1"/>
    <col min="12" max="12" width="9" style="12"/>
    <col min="13" max="13" width="26" style="12" customWidth="1"/>
    <col min="14" max="14" width="10" style="12" customWidth="1"/>
    <col min="15" max="15" width="9" style="12"/>
    <col min="16" max="16" width="9.84375" style="12" customWidth="1"/>
    <col min="17" max="16384" width="9" style="12"/>
  </cols>
  <sheetData>
    <row r="12" spans="1:17" ht="24" customHeight="1" thickBot="1"/>
    <row r="13" spans="1:17" s="9" customFormat="1" ht="23.5" customHeight="1" thickBot="1">
      <c r="A13" s="588"/>
      <c r="B13" s="588" t="s">
        <v>171</v>
      </c>
      <c r="D13" s="126" t="s">
        <v>175</v>
      </c>
      <c r="E13" s="745"/>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45">
      <c r="B15" s="588" t="s">
        <v>504</v>
      </c>
    </row>
    <row r="16" spans="1:17" ht="15.45">
      <c r="B16" s="588"/>
    </row>
    <row r="17" spans="2:21" s="667" customFormat="1" ht="20.5" customHeight="1">
      <c r="B17" s="665" t="s">
        <v>661</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1051" t="s">
        <v>714</v>
      </c>
      <c r="C18" s="1051"/>
      <c r="D18" s="1051"/>
      <c r="E18" s="1051"/>
      <c r="F18" s="1051"/>
      <c r="G18" s="1051"/>
      <c r="H18" s="1051"/>
      <c r="I18" s="1051"/>
      <c r="J18" s="1051"/>
      <c r="K18" s="1051"/>
      <c r="L18" s="1051"/>
      <c r="M18" s="1051"/>
      <c r="N18" s="1051"/>
      <c r="O18" s="1051"/>
      <c r="P18" s="1051"/>
      <c r="Q18" s="1051"/>
      <c r="R18" s="1051"/>
      <c r="S18" s="1051"/>
      <c r="T18" s="1051"/>
      <c r="U18" s="1051"/>
    </row>
    <row r="21" spans="2:21" ht="20.6">
      <c r="B21" s="743" t="s">
        <v>698</v>
      </c>
    </row>
    <row r="23" spans="2:21" ht="20.6">
      <c r="B23" s="743" t="s">
        <v>699</v>
      </c>
      <c r="C23" s="744"/>
      <c r="E23" s="744"/>
      <c r="F23" s="744"/>
      <c r="H23" s="743" t="s">
        <v>700</v>
      </c>
    </row>
    <row r="24" spans="2:21" ht="18.75" customHeight="1">
      <c r="B24" s="1050" t="s">
        <v>677</v>
      </c>
      <c r="C24" s="1050"/>
      <c r="D24" s="1050"/>
      <c r="E24" s="1050"/>
      <c r="F24" s="1050"/>
      <c r="H24" s="12" t="s">
        <v>685</v>
      </c>
      <c r="M24" s="12" t="s">
        <v>686</v>
      </c>
    </row>
    <row r="25" spans="2:21" ht="43.75">
      <c r="B25" s="740" t="s">
        <v>62</v>
      </c>
      <c r="C25" s="740" t="s">
        <v>678</v>
      </c>
      <c r="D25" s="740" t="s">
        <v>679</v>
      </c>
      <c r="E25" s="740" t="s">
        <v>681</v>
      </c>
      <c r="F25" s="740" t="s">
        <v>680</v>
      </c>
      <c r="H25" s="740" t="s">
        <v>682</v>
      </c>
      <c r="I25" s="740" t="s">
        <v>683</v>
      </c>
      <c r="J25" s="740" t="s">
        <v>684</v>
      </c>
      <c r="K25" s="740" t="s">
        <v>678</v>
      </c>
      <c r="M25" s="740" t="s">
        <v>682</v>
      </c>
      <c r="N25" s="740" t="s">
        <v>683</v>
      </c>
      <c r="O25" s="740" t="s">
        <v>684</v>
      </c>
      <c r="P25" s="740" t="s">
        <v>678</v>
      </c>
    </row>
    <row r="26" spans="2:21" ht="17.149999999999999">
      <c r="B26" s="747"/>
      <c r="C26" s="747" t="s">
        <v>688</v>
      </c>
      <c r="D26" s="747" t="s">
        <v>689</v>
      </c>
      <c r="E26" s="747" t="s">
        <v>690</v>
      </c>
      <c r="F26" s="747" t="s">
        <v>691</v>
      </c>
      <c r="H26" s="747"/>
      <c r="I26" s="747" t="s">
        <v>692</v>
      </c>
      <c r="J26" s="747" t="s">
        <v>693</v>
      </c>
      <c r="K26" s="747" t="s">
        <v>694</v>
      </c>
      <c r="M26" s="747"/>
      <c r="N26" s="747" t="s">
        <v>695</v>
      </c>
      <c r="O26" s="747" t="s">
        <v>696</v>
      </c>
      <c r="P26" s="747" t="s">
        <v>697</v>
      </c>
    </row>
    <row r="27" spans="2:21" ht="15.75" customHeight="1">
      <c r="B27" s="742" t="s">
        <v>702</v>
      </c>
      <c r="C27" s="750">
        <f>K49</f>
        <v>0</v>
      </c>
      <c r="D27" s="748"/>
      <c r="E27" s="741"/>
      <c r="F27" s="741"/>
      <c r="H27" s="741"/>
      <c r="I27" s="741"/>
      <c r="J27" s="741"/>
      <c r="K27" s="741">
        <f>I27*J27</f>
        <v>0</v>
      </c>
      <c r="M27" s="741"/>
      <c r="N27" s="741"/>
      <c r="O27" s="741"/>
      <c r="P27" s="741">
        <f>N27*O27</f>
        <v>0</v>
      </c>
    </row>
    <row r="28" spans="2:21" ht="15.75" customHeight="1">
      <c r="B28" s="742" t="s">
        <v>703</v>
      </c>
      <c r="C28" s="751">
        <f>P49</f>
        <v>0</v>
      </c>
      <c r="D28" s="752">
        <f>C28-C27</f>
        <v>0</v>
      </c>
      <c r="E28" s="741"/>
      <c r="F28" s="749">
        <f>D28*E28</f>
        <v>0</v>
      </c>
      <c r="H28" s="741"/>
      <c r="I28" s="741"/>
      <c r="J28" s="741"/>
      <c r="K28" s="741"/>
      <c r="M28" s="741"/>
      <c r="N28" s="741"/>
      <c r="O28" s="741"/>
      <c r="P28" s="741"/>
    </row>
    <row r="29" spans="2:21" ht="15.75" customHeight="1">
      <c r="B29" s="742" t="s">
        <v>704</v>
      </c>
      <c r="C29" s="741"/>
      <c r="D29" s="741"/>
      <c r="E29" s="741"/>
      <c r="F29" s="741"/>
      <c r="H29" s="741"/>
      <c r="I29" s="741"/>
      <c r="J29" s="741"/>
      <c r="K29" s="741"/>
      <c r="M29" s="741"/>
      <c r="N29" s="741"/>
      <c r="O29" s="741"/>
      <c r="P29" s="741"/>
    </row>
    <row r="30" spans="2:21" ht="15.75" customHeight="1">
      <c r="B30" s="742" t="s">
        <v>705</v>
      </c>
      <c r="C30" s="741"/>
      <c r="D30" s="741"/>
      <c r="E30" s="741"/>
      <c r="F30" s="741"/>
      <c r="H30" s="741"/>
      <c r="I30" s="741"/>
      <c r="J30" s="741"/>
      <c r="K30" s="741"/>
      <c r="M30" s="741"/>
      <c r="N30" s="741"/>
      <c r="O30" s="741"/>
      <c r="P30" s="741"/>
    </row>
    <row r="31" spans="2:21" ht="15.75" customHeight="1">
      <c r="B31" s="742" t="s">
        <v>706</v>
      </c>
      <c r="C31" s="741"/>
      <c r="D31" s="741"/>
      <c r="E31" s="741"/>
      <c r="F31" s="741"/>
      <c r="H31" s="741"/>
      <c r="I31" s="741"/>
      <c r="J31" s="741"/>
      <c r="K31" s="741"/>
      <c r="M31" s="741"/>
      <c r="N31" s="741"/>
      <c r="O31" s="741"/>
      <c r="P31" s="741"/>
    </row>
    <row r="32" spans="2:21" ht="15.75" customHeight="1">
      <c r="B32" s="742" t="s">
        <v>707</v>
      </c>
      <c r="C32" s="741"/>
      <c r="D32" s="741"/>
      <c r="E32" s="741"/>
      <c r="F32" s="741"/>
      <c r="H32" s="741"/>
      <c r="I32" s="741"/>
      <c r="J32" s="741"/>
      <c r="K32" s="741"/>
      <c r="M32" s="741"/>
      <c r="N32" s="741"/>
      <c r="O32" s="741"/>
      <c r="P32" s="741"/>
    </row>
    <row r="33" spans="2:16" ht="15.75" customHeight="1">
      <c r="B33" s="742" t="s">
        <v>708</v>
      </c>
      <c r="C33" s="741"/>
      <c r="D33" s="741"/>
      <c r="E33" s="741"/>
      <c r="F33" s="741"/>
      <c r="H33" s="741"/>
      <c r="I33" s="741"/>
      <c r="J33" s="741"/>
      <c r="K33" s="741"/>
      <c r="M33" s="741"/>
      <c r="N33" s="741"/>
      <c r="O33" s="741"/>
      <c r="P33" s="741"/>
    </row>
    <row r="34" spans="2:16" ht="15.75" customHeight="1">
      <c r="B34" s="742" t="s">
        <v>709</v>
      </c>
      <c r="C34" s="741"/>
      <c r="D34" s="741"/>
      <c r="E34" s="741"/>
      <c r="F34" s="741"/>
      <c r="H34" s="741"/>
      <c r="I34" s="741"/>
      <c r="J34" s="741"/>
      <c r="K34" s="741"/>
      <c r="M34" s="741"/>
      <c r="N34" s="741"/>
      <c r="O34" s="741"/>
      <c r="P34" s="741"/>
    </row>
    <row r="35" spans="2:16" ht="15.75" customHeight="1">
      <c r="B35" s="742" t="s">
        <v>710</v>
      </c>
      <c r="C35" s="741"/>
      <c r="D35" s="741"/>
      <c r="E35" s="741"/>
      <c r="F35" s="741"/>
      <c r="H35" s="741"/>
      <c r="I35" s="741"/>
      <c r="J35" s="741"/>
      <c r="K35" s="741"/>
      <c r="M35" s="741"/>
      <c r="N35" s="741"/>
      <c r="O35" s="741"/>
      <c r="P35" s="741"/>
    </row>
    <row r="36" spans="2:16" ht="15.75" customHeight="1">
      <c r="B36" s="742" t="s">
        <v>711</v>
      </c>
      <c r="C36" s="741"/>
      <c r="D36" s="741"/>
      <c r="E36" s="741"/>
      <c r="F36" s="741"/>
      <c r="H36" s="741"/>
      <c r="I36" s="741"/>
      <c r="J36" s="741"/>
      <c r="K36" s="741"/>
      <c r="M36" s="741"/>
      <c r="N36" s="741"/>
      <c r="O36" s="741"/>
      <c r="P36" s="741"/>
    </row>
    <row r="37" spans="2:16" ht="15.75" customHeight="1">
      <c r="B37" s="742" t="s">
        <v>712</v>
      </c>
      <c r="C37" s="741"/>
      <c r="D37" s="741"/>
      <c r="E37" s="741"/>
      <c r="F37" s="741"/>
      <c r="H37" s="741"/>
      <c r="I37" s="741"/>
      <c r="J37" s="741"/>
      <c r="K37" s="741"/>
      <c r="M37" s="741"/>
      <c r="N37" s="741"/>
      <c r="O37" s="741"/>
      <c r="P37" s="741"/>
    </row>
    <row r="38" spans="2:16" ht="15.75" customHeight="1">
      <c r="B38" s="742" t="s">
        <v>713</v>
      </c>
      <c r="C38" s="741"/>
      <c r="D38" s="741"/>
      <c r="E38" s="741"/>
      <c r="F38" s="741"/>
      <c r="H38" s="741"/>
      <c r="I38" s="741"/>
      <c r="J38" s="741"/>
      <c r="K38" s="741"/>
      <c r="M38" s="741"/>
      <c r="N38" s="741"/>
      <c r="O38" s="741"/>
      <c r="P38" s="741"/>
    </row>
    <row r="39" spans="2:16" ht="16.399999999999999" customHeight="1">
      <c r="B39" s="753" t="s">
        <v>26</v>
      </c>
      <c r="C39" s="754"/>
      <c r="D39" s="754"/>
      <c r="E39" s="754"/>
      <c r="F39" s="755">
        <f>SUM(F28:F38)</f>
        <v>0</v>
      </c>
      <c r="H39" s="741"/>
      <c r="I39" s="741"/>
      <c r="J39" s="741"/>
      <c r="K39" s="741"/>
      <c r="M39" s="741"/>
      <c r="N39" s="741"/>
      <c r="O39" s="741"/>
      <c r="P39" s="741"/>
    </row>
    <row r="40" spans="2:16">
      <c r="B40" s="742" t="s">
        <v>701</v>
      </c>
      <c r="C40" s="741"/>
      <c r="D40" s="741"/>
      <c r="E40" s="741"/>
      <c r="F40" s="741"/>
      <c r="H40" s="741"/>
      <c r="I40" s="741"/>
      <c r="J40" s="741"/>
      <c r="K40" s="741"/>
      <c r="M40" s="741"/>
      <c r="N40" s="741"/>
      <c r="O40" s="741"/>
      <c r="P40" s="741"/>
    </row>
    <row r="41" spans="2:16">
      <c r="B41" s="742" t="s">
        <v>701</v>
      </c>
      <c r="C41" s="741"/>
      <c r="D41" s="741"/>
      <c r="E41" s="741"/>
      <c r="F41" s="741"/>
      <c r="H41" s="741"/>
      <c r="I41" s="741"/>
      <c r="J41" s="741"/>
      <c r="K41" s="741"/>
      <c r="M41" s="741"/>
      <c r="N41" s="741"/>
      <c r="O41" s="741"/>
      <c r="P41" s="741"/>
    </row>
    <row r="42" spans="2:16">
      <c r="B42" s="742" t="s">
        <v>701</v>
      </c>
      <c r="C42" s="741"/>
      <c r="D42" s="741"/>
      <c r="E42" s="741"/>
      <c r="F42" s="741"/>
      <c r="H42" s="741"/>
      <c r="I42" s="741"/>
      <c r="J42" s="741"/>
      <c r="K42" s="741"/>
      <c r="M42" s="741"/>
      <c r="N42" s="741"/>
      <c r="O42" s="741"/>
      <c r="P42" s="741"/>
    </row>
    <row r="43" spans="2:16">
      <c r="B43" s="742" t="s">
        <v>701</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4.6"/>
  <cols>
    <col min="1" max="1" width="9" style="12"/>
    <col min="2" max="2" width="37" style="703" customWidth="1"/>
    <col min="3" max="3" width="9" style="10"/>
    <col min="4" max="16384" width="9" style="12"/>
  </cols>
  <sheetData>
    <row r="16" spans="2:21" ht="26.25" customHeight="1">
      <c r="B16" s="704" t="s">
        <v>561</v>
      </c>
      <c r="C16" s="987" t="s">
        <v>504</v>
      </c>
      <c r="D16" s="988"/>
      <c r="E16" s="988"/>
      <c r="F16" s="988"/>
      <c r="G16" s="988"/>
      <c r="H16" s="988"/>
      <c r="I16" s="988"/>
      <c r="J16" s="988"/>
      <c r="K16" s="988"/>
      <c r="L16" s="988"/>
      <c r="M16" s="988"/>
      <c r="N16" s="988"/>
      <c r="O16" s="988"/>
      <c r="P16" s="988"/>
      <c r="Q16" s="988"/>
      <c r="R16" s="988"/>
      <c r="S16" s="988"/>
      <c r="T16" s="988"/>
      <c r="U16" s="988"/>
    </row>
    <row r="17" spans="2:21" ht="55.5" customHeight="1">
      <c r="B17" s="705" t="s">
        <v>631</v>
      </c>
      <c r="C17" s="989" t="s">
        <v>737</v>
      </c>
      <c r="D17" s="989"/>
      <c r="E17" s="989"/>
      <c r="F17" s="989"/>
      <c r="G17" s="989"/>
      <c r="H17" s="989"/>
      <c r="I17" s="989"/>
      <c r="J17" s="989"/>
      <c r="K17" s="989"/>
      <c r="L17" s="989"/>
      <c r="M17" s="989"/>
      <c r="N17" s="989"/>
      <c r="O17" s="989"/>
      <c r="P17" s="989"/>
      <c r="Q17" s="989"/>
      <c r="R17" s="989"/>
      <c r="S17" s="989"/>
      <c r="T17" s="989"/>
      <c r="U17" s="990"/>
    </row>
    <row r="18" spans="2:21" ht="15.45">
      <c r="B18" s="706"/>
      <c r="C18" s="707"/>
      <c r="D18" s="708"/>
      <c r="E18" s="708"/>
      <c r="F18" s="708"/>
      <c r="G18" s="708"/>
      <c r="H18" s="708"/>
      <c r="I18" s="708"/>
      <c r="J18" s="708"/>
      <c r="K18" s="708"/>
      <c r="L18" s="708"/>
      <c r="M18" s="708"/>
      <c r="N18" s="708"/>
      <c r="O18" s="708"/>
      <c r="P18" s="708"/>
      <c r="Q18" s="708"/>
      <c r="R18" s="708"/>
      <c r="S18" s="708"/>
      <c r="T18" s="708"/>
      <c r="U18" s="709"/>
    </row>
    <row r="19" spans="2:21" ht="15.45">
      <c r="B19" s="706"/>
      <c r="C19" s="707" t="s">
        <v>635</v>
      </c>
      <c r="D19" s="708"/>
      <c r="E19" s="708"/>
      <c r="F19" s="708"/>
      <c r="G19" s="708"/>
      <c r="H19" s="708"/>
      <c r="I19" s="708"/>
      <c r="J19" s="708"/>
      <c r="K19" s="708"/>
      <c r="L19" s="708"/>
      <c r="M19" s="708"/>
      <c r="N19" s="708"/>
      <c r="O19" s="708"/>
      <c r="P19" s="708"/>
      <c r="Q19" s="708"/>
      <c r="R19" s="708"/>
      <c r="S19" s="708"/>
      <c r="T19" s="708"/>
      <c r="U19" s="709"/>
    </row>
    <row r="20" spans="2:21" ht="15.45">
      <c r="B20" s="706"/>
      <c r="C20" s="707"/>
      <c r="D20" s="708"/>
      <c r="E20" s="708"/>
      <c r="F20" s="708"/>
      <c r="G20" s="708"/>
      <c r="H20" s="708"/>
      <c r="I20" s="708"/>
      <c r="J20" s="708"/>
      <c r="K20" s="708"/>
      <c r="L20" s="708"/>
      <c r="M20" s="708"/>
      <c r="N20" s="708"/>
      <c r="O20" s="708"/>
      <c r="P20" s="708"/>
      <c r="Q20" s="708"/>
      <c r="R20" s="708"/>
      <c r="S20" s="708"/>
      <c r="T20" s="708"/>
      <c r="U20" s="709"/>
    </row>
    <row r="21" spans="2:21" ht="15.45">
      <c r="B21" s="706"/>
      <c r="C21" s="707" t="s">
        <v>632</v>
      </c>
      <c r="D21" s="708"/>
      <c r="E21" s="708"/>
      <c r="F21" s="708"/>
      <c r="G21" s="708"/>
      <c r="H21" s="708"/>
      <c r="I21" s="708"/>
      <c r="J21" s="708"/>
      <c r="K21" s="708"/>
      <c r="L21" s="708"/>
      <c r="M21" s="708"/>
      <c r="N21" s="708"/>
      <c r="O21" s="708"/>
      <c r="P21" s="708"/>
      <c r="Q21" s="708"/>
      <c r="R21" s="708"/>
      <c r="S21" s="708"/>
      <c r="T21" s="708"/>
      <c r="U21" s="709"/>
    </row>
    <row r="22" spans="2:21" ht="15.4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986" t="s">
        <v>633</v>
      </c>
      <c r="D23" s="986"/>
      <c r="E23" s="986"/>
      <c r="F23" s="986"/>
      <c r="G23" s="986"/>
      <c r="H23" s="986"/>
      <c r="I23" s="986"/>
      <c r="J23" s="986"/>
      <c r="K23" s="986"/>
      <c r="L23" s="986"/>
      <c r="M23" s="986"/>
      <c r="N23" s="986"/>
      <c r="O23" s="986"/>
      <c r="P23" s="986"/>
      <c r="Q23" s="986"/>
      <c r="R23" s="986"/>
      <c r="S23" s="986"/>
      <c r="T23" s="708"/>
      <c r="U23" s="709"/>
    </row>
    <row r="24" spans="2:21" ht="15.45">
      <c r="B24" s="706"/>
      <c r="C24" s="707"/>
      <c r="D24" s="708"/>
      <c r="E24" s="708"/>
      <c r="F24" s="708"/>
      <c r="G24" s="708"/>
      <c r="H24" s="708"/>
      <c r="I24" s="708"/>
      <c r="J24" s="708"/>
      <c r="K24" s="708"/>
      <c r="L24" s="708"/>
      <c r="M24" s="708"/>
      <c r="N24" s="708"/>
      <c r="O24" s="708"/>
      <c r="P24" s="708"/>
      <c r="Q24" s="708"/>
      <c r="R24" s="708"/>
      <c r="S24" s="708"/>
      <c r="T24" s="708"/>
      <c r="U24" s="709"/>
    </row>
    <row r="25" spans="2:21" ht="15.45">
      <c r="B25" s="706"/>
      <c r="C25" s="707" t="s">
        <v>636</v>
      </c>
      <c r="D25" s="708"/>
      <c r="E25" s="708"/>
      <c r="F25" s="708"/>
      <c r="G25" s="708"/>
      <c r="H25" s="708"/>
      <c r="I25" s="708"/>
      <c r="J25" s="708"/>
      <c r="K25" s="708"/>
      <c r="L25" s="708"/>
      <c r="M25" s="708"/>
      <c r="N25" s="708"/>
      <c r="O25" s="708"/>
      <c r="P25" s="708"/>
      <c r="Q25" s="708"/>
      <c r="R25" s="708"/>
      <c r="S25" s="708"/>
      <c r="T25" s="708"/>
      <c r="U25" s="709"/>
    </row>
    <row r="26" spans="2:21" ht="15.4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986" t="s">
        <v>634</v>
      </c>
      <c r="D27" s="986"/>
      <c r="E27" s="986"/>
      <c r="F27" s="986"/>
      <c r="G27" s="986"/>
      <c r="H27" s="986"/>
      <c r="I27" s="986"/>
      <c r="J27" s="986"/>
      <c r="K27" s="986"/>
      <c r="L27" s="986"/>
      <c r="M27" s="986"/>
      <c r="N27" s="986"/>
      <c r="O27" s="986"/>
      <c r="P27" s="986"/>
      <c r="Q27" s="986"/>
      <c r="R27" s="986"/>
      <c r="S27" s="986"/>
      <c r="T27" s="986"/>
      <c r="U27" s="991"/>
    </row>
    <row r="28" spans="2:21" ht="15.4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986" t="s">
        <v>637</v>
      </c>
      <c r="D29" s="986"/>
      <c r="E29" s="986"/>
      <c r="F29" s="986"/>
      <c r="G29" s="986"/>
      <c r="H29" s="986"/>
      <c r="I29" s="986"/>
      <c r="J29" s="986"/>
      <c r="K29" s="986"/>
      <c r="L29" s="986"/>
      <c r="M29" s="986"/>
      <c r="N29" s="986"/>
      <c r="O29" s="986"/>
      <c r="P29" s="986"/>
      <c r="Q29" s="986"/>
      <c r="R29" s="986"/>
      <c r="S29" s="986"/>
      <c r="T29" s="986"/>
      <c r="U29" s="991"/>
    </row>
    <row r="30" spans="2:21" ht="15.45">
      <c r="B30" s="706"/>
      <c r="C30" s="707"/>
      <c r="D30" s="708"/>
      <c r="E30" s="708"/>
      <c r="F30" s="708"/>
      <c r="G30" s="708"/>
      <c r="H30" s="708"/>
      <c r="I30" s="708"/>
      <c r="J30" s="708"/>
      <c r="K30" s="708"/>
      <c r="L30" s="708"/>
      <c r="M30" s="708"/>
      <c r="N30" s="708"/>
      <c r="O30" s="708"/>
      <c r="P30" s="708"/>
      <c r="Q30" s="708"/>
      <c r="R30" s="708"/>
      <c r="S30" s="708"/>
      <c r="T30" s="708"/>
      <c r="U30" s="709"/>
    </row>
    <row r="31" spans="2:21" ht="15.45">
      <c r="B31" s="706"/>
      <c r="C31" s="707" t="s">
        <v>638</v>
      </c>
      <c r="D31" s="708"/>
      <c r="E31" s="708"/>
      <c r="F31" s="708"/>
      <c r="G31" s="708"/>
      <c r="H31" s="708"/>
      <c r="I31" s="708"/>
      <c r="J31" s="708"/>
      <c r="K31" s="708"/>
      <c r="L31" s="708"/>
      <c r="M31" s="708"/>
      <c r="N31" s="708"/>
      <c r="O31" s="708"/>
      <c r="P31" s="708"/>
      <c r="Q31" s="708"/>
      <c r="R31" s="708"/>
      <c r="S31" s="708"/>
      <c r="T31" s="708"/>
      <c r="U31" s="709"/>
    </row>
    <row r="32" spans="2:21" ht="15.4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639</v>
      </c>
      <c r="C33" s="992" t="s">
        <v>640</v>
      </c>
      <c r="D33" s="992"/>
      <c r="E33" s="992"/>
      <c r="F33" s="992"/>
      <c r="G33" s="992"/>
      <c r="H33" s="992"/>
      <c r="I33" s="992"/>
      <c r="J33" s="992"/>
      <c r="K33" s="992"/>
      <c r="L33" s="992"/>
      <c r="M33" s="992"/>
      <c r="N33" s="992"/>
      <c r="O33" s="992"/>
      <c r="P33" s="992"/>
      <c r="Q33" s="992"/>
      <c r="R33" s="992"/>
      <c r="S33" s="992"/>
      <c r="T33" s="992"/>
      <c r="U33" s="993"/>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45">
      <c r="B35" s="718" t="s">
        <v>641</v>
      </c>
      <c r="C35" s="719" t="s">
        <v>642</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643</v>
      </c>
      <c r="C37" s="994" t="s">
        <v>644</v>
      </c>
      <c r="D37" s="994"/>
      <c r="E37" s="994"/>
      <c r="F37" s="994"/>
      <c r="G37" s="994"/>
      <c r="H37" s="994"/>
      <c r="I37" s="994"/>
      <c r="J37" s="994"/>
      <c r="K37" s="994"/>
      <c r="L37" s="994"/>
      <c r="M37" s="994"/>
      <c r="N37" s="994"/>
      <c r="O37" s="994"/>
      <c r="P37" s="994"/>
      <c r="Q37" s="994"/>
      <c r="R37" s="994"/>
      <c r="S37" s="994"/>
      <c r="T37" s="994"/>
      <c r="U37" s="995"/>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45">
      <c r="B39" s="705" t="s">
        <v>645</v>
      </c>
      <c r="C39" s="721" t="s">
        <v>646</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647</v>
      </c>
      <c r="C41" s="996" t="s">
        <v>648</v>
      </c>
      <c r="D41" s="996"/>
      <c r="E41" s="996"/>
      <c r="F41" s="996"/>
      <c r="G41" s="996"/>
      <c r="H41" s="996"/>
      <c r="I41" s="996"/>
      <c r="J41" s="996"/>
      <c r="K41" s="996"/>
      <c r="L41" s="996"/>
      <c r="M41" s="996"/>
      <c r="N41" s="996"/>
      <c r="O41" s="996"/>
      <c r="P41" s="996"/>
      <c r="Q41" s="996"/>
      <c r="R41" s="996"/>
      <c r="S41" s="996"/>
      <c r="T41" s="996"/>
      <c r="U41" s="997"/>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45">
      <c r="B43" s="718" t="s">
        <v>649</v>
      </c>
      <c r="C43" s="719" t="s">
        <v>650</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984" t="s">
        <v>666</v>
      </c>
      <c r="D45" s="984"/>
      <c r="E45" s="984"/>
      <c r="F45" s="984"/>
      <c r="G45" s="984"/>
      <c r="H45" s="984"/>
      <c r="I45" s="984"/>
      <c r="J45" s="984"/>
      <c r="K45" s="984"/>
      <c r="L45" s="984"/>
      <c r="M45" s="984"/>
      <c r="N45" s="984"/>
      <c r="O45" s="984"/>
      <c r="P45" s="984"/>
      <c r="Q45" s="984"/>
      <c r="R45" s="984"/>
      <c r="S45" s="984"/>
      <c r="T45" s="984"/>
      <c r="U45" s="985"/>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984" t="s">
        <v>651</v>
      </c>
      <c r="D47" s="984"/>
      <c r="E47" s="984"/>
      <c r="F47" s="984"/>
      <c r="G47" s="984"/>
      <c r="H47" s="984"/>
      <c r="I47" s="984"/>
      <c r="J47" s="984"/>
      <c r="K47" s="984"/>
      <c r="L47" s="984"/>
      <c r="M47" s="984"/>
      <c r="N47" s="984"/>
      <c r="O47" s="984"/>
      <c r="P47" s="984"/>
      <c r="Q47" s="984"/>
      <c r="R47" s="984"/>
      <c r="S47" s="984"/>
      <c r="T47" s="984"/>
      <c r="U47" s="985"/>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984" t="s">
        <v>652</v>
      </c>
      <c r="D49" s="984"/>
      <c r="E49" s="984"/>
      <c r="F49" s="984"/>
      <c r="G49" s="984"/>
      <c r="H49" s="984"/>
      <c r="I49" s="984"/>
      <c r="J49" s="984"/>
      <c r="K49" s="984"/>
      <c r="L49" s="984"/>
      <c r="M49" s="984"/>
      <c r="N49" s="984"/>
      <c r="O49" s="984"/>
      <c r="P49" s="984"/>
      <c r="Q49" s="984"/>
      <c r="R49" s="984"/>
      <c r="S49" s="984"/>
      <c r="T49" s="984"/>
      <c r="U49" s="985"/>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984" t="s">
        <v>653</v>
      </c>
      <c r="D51" s="984"/>
      <c r="E51" s="984"/>
      <c r="F51" s="984"/>
      <c r="G51" s="984"/>
      <c r="H51" s="984"/>
      <c r="I51" s="984"/>
      <c r="J51" s="984"/>
      <c r="K51" s="984"/>
      <c r="L51" s="984"/>
      <c r="M51" s="984"/>
      <c r="N51" s="984"/>
      <c r="O51" s="984"/>
      <c r="P51" s="984"/>
      <c r="Q51" s="984"/>
      <c r="R51" s="984"/>
      <c r="S51" s="984"/>
      <c r="T51" s="984"/>
      <c r="U51" s="985"/>
    </row>
    <row r="52" spans="2:21" ht="15.4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986" t="s">
        <v>665</v>
      </c>
      <c r="D53" s="986"/>
      <c r="E53" s="986"/>
      <c r="F53" s="986"/>
      <c r="G53" s="986"/>
      <c r="H53" s="986"/>
      <c r="I53" s="986"/>
      <c r="J53" s="986"/>
      <c r="K53" s="986"/>
      <c r="L53" s="986"/>
      <c r="M53" s="986"/>
      <c r="N53" s="986"/>
      <c r="O53" s="986"/>
      <c r="P53" s="986"/>
      <c r="Q53" s="986"/>
      <c r="R53" s="986"/>
      <c r="S53" s="986"/>
      <c r="T53" s="986"/>
      <c r="U53" s="991"/>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654</v>
      </c>
      <c r="C55" s="994" t="s">
        <v>655</v>
      </c>
      <c r="D55" s="994"/>
      <c r="E55" s="994"/>
      <c r="F55" s="994"/>
      <c r="G55" s="994"/>
      <c r="H55" s="994"/>
      <c r="I55" s="994"/>
      <c r="J55" s="994"/>
      <c r="K55" s="994"/>
      <c r="L55" s="994"/>
      <c r="M55" s="994"/>
      <c r="N55" s="994"/>
      <c r="O55" s="994"/>
      <c r="P55" s="994"/>
      <c r="Q55" s="994"/>
      <c r="R55" s="994"/>
      <c r="S55" s="994"/>
      <c r="T55" s="994"/>
      <c r="U55" s="995"/>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656</v>
      </c>
      <c r="C57" s="994" t="s">
        <v>657</v>
      </c>
      <c r="D57" s="994"/>
      <c r="E57" s="994"/>
      <c r="F57" s="994"/>
      <c r="G57" s="994"/>
      <c r="H57" s="994"/>
      <c r="I57" s="994"/>
      <c r="J57" s="994"/>
      <c r="K57" s="994"/>
      <c r="L57" s="994"/>
      <c r="M57" s="994"/>
      <c r="N57" s="994"/>
      <c r="O57" s="994"/>
      <c r="P57" s="994"/>
      <c r="Q57" s="994"/>
      <c r="R57" s="994"/>
      <c r="S57" s="994"/>
      <c r="T57" s="994"/>
      <c r="U57" s="995"/>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658</v>
      </c>
      <c r="C59" s="726" t="s">
        <v>659</v>
      </c>
      <c r="D59" s="727"/>
      <c r="E59" s="727"/>
      <c r="F59" s="727"/>
      <c r="G59" s="727"/>
      <c r="H59" s="727"/>
      <c r="I59" s="727"/>
      <c r="J59" s="727"/>
      <c r="K59" s="727"/>
      <c r="L59" s="727"/>
      <c r="M59" s="727"/>
      <c r="N59" s="727"/>
      <c r="O59" s="727"/>
      <c r="P59" s="727"/>
      <c r="Q59" s="727"/>
      <c r="R59" s="727"/>
      <c r="S59" s="727"/>
      <c r="T59" s="727"/>
      <c r="U59" s="72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D11" sqref="D11"/>
    </sheetView>
  </sheetViews>
  <sheetFormatPr defaultColWidth="9" defaultRowHeight="15.9"/>
  <cols>
    <col min="1" max="1" width="3" style="12" customWidth="1"/>
    <col min="2" max="2" width="61.53515625" style="10" customWidth="1"/>
    <col min="3" max="3" width="58.53515625" style="12" customWidth="1"/>
    <col min="4" max="4" width="62.53515625" style="12" customWidth="1"/>
    <col min="5" max="5" width="42" style="12" customWidth="1"/>
    <col min="6" max="6" width="44.15234375" style="12" customWidth="1"/>
    <col min="7" max="7" width="9" style="16"/>
    <col min="8" max="10" width="9" style="12"/>
    <col min="11" max="11" width="26" style="12" customWidth="1"/>
    <col min="12" max="12" width="60" style="17" customWidth="1"/>
    <col min="13" max="13" width="14.53515625" style="25" customWidth="1"/>
    <col min="14" max="14" width="29.53515625" style="17" customWidth="1"/>
    <col min="15" max="16384" width="9" style="12"/>
  </cols>
  <sheetData>
    <row r="1" spans="2:20" ht="146.25" customHeight="1"/>
    <row r="3" spans="2:20" ht="25.5" customHeight="1">
      <c r="B3" s="999" t="s">
        <v>732</v>
      </c>
      <c r="C3" s="1000"/>
      <c r="D3" s="1000"/>
      <c r="E3" s="1000"/>
      <c r="F3" s="1001"/>
      <c r="G3" s="122"/>
    </row>
    <row r="4" spans="2:20" ht="16.5" customHeight="1">
      <c r="B4" s="1002"/>
      <c r="C4" s="1003"/>
      <c r="D4" s="1003"/>
      <c r="E4" s="1003"/>
      <c r="F4" s="1004"/>
      <c r="G4" s="122"/>
    </row>
    <row r="5" spans="2:20" ht="71.25" customHeight="1">
      <c r="B5" s="1002"/>
      <c r="C5" s="1003"/>
      <c r="D5" s="1003"/>
      <c r="E5" s="1003"/>
      <c r="F5" s="1004"/>
      <c r="G5" s="122"/>
    </row>
    <row r="6" spans="2:20" ht="21.75" customHeight="1">
      <c r="B6" s="1005"/>
      <c r="C6" s="1006"/>
      <c r="D6" s="1006"/>
      <c r="E6" s="1006"/>
      <c r="F6" s="1007"/>
      <c r="G6" s="122"/>
    </row>
    <row r="8" spans="2:20" ht="21">
      <c r="B8" s="998" t="s">
        <v>480</v>
      </c>
      <c r="C8" s="998"/>
      <c r="D8" s="998"/>
      <c r="E8" s="998"/>
      <c r="F8" s="998"/>
      <c r="G8" s="998"/>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585</v>
      </c>
      <c r="G12" s="28"/>
      <c r="L12" s="33"/>
      <c r="M12" s="33"/>
      <c r="N12" s="33"/>
      <c r="O12" s="33"/>
      <c r="P12" s="33"/>
      <c r="Q12" s="68"/>
      <c r="S12" s="8"/>
      <c r="T12" s="8"/>
    </row>
    <row r="13" spans="2:20" s="9" customFormat="1" ht="26.25" customHeight="1" thickBot="1">
      <c r="B13" s="102"/>
      <c r="C13" s="124" t="s">
        <v>624</v>
      </c>
      <c r="G13" s="109"/>
      <c r="L13" s="33"/>
      <c r="M13" s="33"/>
      <c r="N13" s="33"/>
      <c r="O13" s="33"/>
      <c r="P13" s="33"/>
      <c r="Q13" s="68"/>
      <c r="S13" s="8"/>
      <c r="T13" s="8"/>
    </row>
    <row r="14" spans="2:20" s="9" customFormat="1" ht="26.25" customHeight="1" thickBot="1">
      <c r="B14" s="102"/>
      <c r="C14" s="172" t="s">
        <v>619</v>
      </c>
      <c r="G14" s="123"/>
      <c r="L14" s="33"/>
      <c r="M14" s="33"/>
      <c r="N14" s="33"/>
      <c r="O14" s="33"/>
      <c r="P14" s="33"/>
      <c r="Q14" s="68"/>
      <c r="S14" s="8"/>
      <c r="T14" s="8"/>
    </row>
    <row r="15" spans="2:20" s="9" customFormat="1" ht="26.25" customHeight="1" thickBot="1">
      <c r="B15" s="102"/>
      <c r="C15" s="172" t="s">
        <v>620</v>
      </c>
      <c r="G15" s="123"/>
      <c r="L15" s="33"/>
      <c r="M15" s="33"/>
      <c r="N15" s="33"/>
      <c r="O15" s="33"/>
      <c r="P15" s="33"/>
      <c r="Q15" s="68"/>
      <c r="S15" s="8"/>
      <c r="T15" s="8"/>
    </row>
    <row r="16" spans="2:20" s="9" customFormat="1" ht="26.25" customHeight="1" thickBot="1">
      <c r="B16" s="102"/>
      <c r="C16" s="172" t="s">
        <v>621</v>
      </c>
      <c r="G16" s="123"/>
      <c r="L16" s="33"/>
      <c r="M16" s="33"/>
      <c r="N16" s="33"/>
      <c r="O16" s="33"/>
      <c r="P16" s="33"/>
      <c r="Q16" s="68"/>
      <c r="S16" s="8"/>
      <c r="T16" s="8"/>
    </row>
    <row r="17" spans="2:20" s="9" customFormat="1" ht="26.25" customHeight="1" thickBot="1">
      <c r="B17" s="102"/>
      <c r="C17" s="124" t="s">
        <v>622</v>
      </c>
      <c r="G17" s="109"/>
      <c r="L17" s="33"/>
      <c r="M17" s="33"/>
      <c r="N17" s="33"/>
      <c r="O17" s="33"/>
      <c r="P17" s="33"/>
      <c r="Q17" s="68"/>
      <c r="S17" s="8"/>
      <c r="T17" s="8"/>
    </row>
    <row r="18" spans="2:20" s="9" customFormat="1" ht="26.25" customHeight="1" thickBot="1">
      <c r="B18" s="102"/>
      <c r="C18" s="124" t="s">
        <v>623</v>
      </c>
      <c r="G18" s="123"/>
      <c r="L18" s="33"/>
      <c r="M18" s="33"/>
      <c r="N18" s="33"/>
      <c r="O18" s="33"/>
      <c r="P18" s="33"/>
      <c r="Q18" s="68"/>
      <c r="S18" s="8"/>
      <c r="T18" s="8"/>
    </row>
    <row r="19" spans="2:20" s="9" customFormat="1" ht="26.25" customHeight="1" thickBot="1">
      <c r="B19" s="102"/>
      <c r="C19" s="124" t="s">
        <v>625</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470</v>
      </c>
      <c r="D21" s="243" t="s">
        <v>446</v>
      </c>
      <c r="E21" s="243" t="s">
        <v>438</v>
      </c>
      <c r="F21" s="243" t="s">
        <v>553</v>
      </c>
      <c r="G21" s="40"/>
      <c r="M21" s="25"/>
      <c r="T21" s="25"/>
    </row>
    <row r="22" spans="2:20" s="103" customFormat="1" ht="36" customHeight="1">
      <c r="B22" s="646" t="s">
        <v>543</v>
      </c>
      <c r="C22" s="652" t="s">
        <v>436</v>
      </c>
      <c r="D22" s="655" t="s">
        <v>442</v>
      </c>
      <c r="E22" s="659" t="s">
        <v>584</v>
      </c>
      <c r="F22" s="655" t="s">
        <v>447</v>
      </c>
      <c r="G22" s="174"/>
      <c r="M22" s="644"/>
      <c r="T22" s="644"/>
    </row>
    <row r="23" spans="2:20" s="103" customFormat="1" ht="35.25" customHeight="1">
      <c r="B23" s="647" t="s">
        <v>457</v>
      </c>
      <c r="C23" s="653" t="s">
        <v>437</v>
      </c>
      <c r="D23" s="656" t="s">
        <v>443</v>
      </c>
      <c r="E23" s="660" t="s">
        <v>584</v>
      </c>
      <c r="F23" s="656" t="s">
        <v>447</v>
      </c>
      <c r="G23" s="174"/>
      <c r="M23" s="644"/>
      <c r="T23" s="644"/>
    </row>
    <row r="24" spans="2:20" s="103" customFormat="1" ht="34.5" customHeight="1">
      <c r="B24" s="647" t="s">
        <v>454</v>
      </c>
      <c r="C24" s="653" t="s">
        <v>437</v>
      </c>
      <c r="D24" s="656" t="s">
        <v>444</v>
      </c>
      <c r="E24" s="660" t="s">
        <v>584</v>
      </c>
      <c r="F24" s="656" t="s">
        <v>447</v>
      </c>
      <c r="G24" s="174"/>
      <c r="M24" s="644"/>
      <c r="T24" s="644"/>
    </row>
    <row r="25" spans="2:20" s="103" customFormat="1" ht="32.25" customHeight="1">
      <c r="B25" s="648" t="s">
        <v>455</v>
      </c>
      <c r="C25" s="653" t="s">
        <v>436</v>
      </c>
      <c r="D25" s="656" t="s">
        <v>445</v>
      </c>
      <c r="E25" s="661" t="s">
        <v>603</v>
      </c>
      <c r="F25" s="664"/>
      <c r="G25" s="174"/>
      <c r="M25" s="644"/>
      <c r="T25" s="644"/>
    </row>
    <row r="26" spans="2:20" s="103" customFormat="1" ht="30.75" customHeight="1">
      <c r="B26" s="649" t="s">
        <v>541</v>
      </c>
      <c r="C26" s="653" t="s">
        <v>436</v>
      </c>
      <c r="D26" s="656"/>
      <c r="E26" s="661"/>
      <c r="F26" s="664"/>
      <c r="G26" s="174"/>
      <c r="M26" s="644"/>
      <c r="T26" s="644"/>
    </row>
    <row r="27" spans="2:20" s="103" customFormat="1" ht="32.25" customHeight="1">
      <c r="B27" s="650" t="s">
        <v>542</v>
      </c>
      <c r="C27" s="653" t="s">
        <v>436</v>
      </c>
      <c r="D27" s="657" t="s">
        <v>538</v>
      </c>
      <c r="E27" s="661"/>
      <c r="F27" s="664"/>
      <c r="G27" s="174"/>
      <c r="M27" s="644"/>
      <c r="T27" s="644"/>
    </row>
    <row r="28" spans="2:20" s="103" customFormat="1" ht="27" customHeight="1">
      <c r="B28" s="648" t="s">
        <v>456</v>
      </c>
      <c r="C28" s="653" t="s">
        <v>439</v>
      </c>
      <c r="D28" s="656" t="s">
        <v>481</v>
      </c>
      <c r="E28" s="661" t="s">
        <v>458</v>
      </c>
      <c r="F28" s="664"/>
      <c r="G28" s="174"/>
      <c r="M28" s="644"/>
      <c r="T28" s="644"/>
    </row>
    <row r="29" spans="2:20" s="103" customFormat="1" ht="27" customHeight="1">
      <c r="B29" s="650" t="s">
        <v>451</v>
      </c>
      <c r="C29" s="653" t="s">
        <v>436</v>
      </c>
      <c r="D29" s="656"/>
      <c r="E29" s="661"/>
      <c r="F29" s="656" t="s">
        <v>407</v>
      </c>
      <c r="G29" s="174"/>
      <c r="M29" s="644"/>
      <c r="T29" s="644"/>
    </row>
    <row r="30" spans="2:20" s="103" customFormat="1" ht="32.25" customHeight="1">
      <c r="B30" s="648" t="s">
        <v>207</v>
      </c>
      <c r="C30" s="653" t="s">
        <v>441</v>
      </c>
      <c r="D30" s="656" t="s">
        <v>555</v>
      </c>
      <c r="E30" s="662"/>
      <c r="F30" s="656" t="s">
        <v>554</v>
      </c>
      <c r="G30" s="645"/>
      <c r="M30" s="644"/>
    </row>
    <row r="31" spans="2:20" s="103" customFormat="1" ht="27.75" customHeight="1">
      <c r="B31" s="651" t="s">
        <v>539</v>
      </c>
      <c r="C31" s="654" t="s">
        <v>440</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6"/>
  <cols>
    <col min="1" max="1" width="61" style="12" bestFit="1" customWidth="1"/>
    <col min="2" max="2" width="13.53515625" style="12" customWidth="1"/>
    <col min="3" max="3" width="9" style="10"/>
    <col min="4" max="4" width="15" style="12" customWidth="1"/>
    <col min="5" max="5" width="11.53515625" style="10" customWidth="1"/>
    <col min="6" max="6" width="24" style="12" customWidth="1"/>
    <col min="7" max="7" width="32" style="12" customWidth="1"/>
    <col min="8" max="8" width="14.53515625" style="12" customWidth="1"/>
    <col min="9" max="16384" width="9" style="12"/>
  </cols>
  <sheetData>
    <row r="1" spans="1:8">
      <c r="A1" s="8" t="s">
        <v>410</v>
      </c>
      <c r="B1" s="8" t="s">
        <v>41</v>
      </c>
      <c r="C1" s="120" t="s">
        <v>234</v>
      </c>
      <c r="D1" s="8" t="s">
        <v>414</v>
      </c>
      <c r="E1" s="120" t="s">
        <v>449</v>
      </c>
      <c r="F1" s="120" t="s">
        <v>549</v>
      </c>
      <c r="G1" s="120" t="s">
        <v>567</v>
      </c>
      <c r="H1" s="120" t="s">
        <v>578</v>
      </c>
    </row>
    <row r="2" spans="1:8">
      <c r="A2" s="12" t="s">
        <v>29</v>
      </c>
      <c r="B2" s="12" t="s">
        <v>27</v>
      </c>
      <c r="C2" s="10">
        <v>2006</v>
      </c>
      <c r="D2" s="12" t="s">
        <v>415</v>
      </c>
      <c r="E2" s="10">
        <f>'2. LRAMVA Threshold'!D9</f>
        <v>2013</v>
      </c>
      <c r="F2" s="26" t="s">
        <v>170</v>
      </c>
      <c r="G2" s="12" t="s">
        <v>568</v>
      </c>
      <c r="H2" s="12" t="s">
        <v>586</v>
      </c>
    </row>
    <row r="3" spans="1:8">
      <c r="A3" s="12" t="s">
        <v>371</v>
      </c>
      <c r="B3" s="12" t="s">
        <v>27</v>
      </c>
      <c r="C3" s="10">
        <v>2007</v>
      </c>
      <c r="D3" s="12" t="s">
        <v>416</v>
      </c>
      <c r="E3" s="10">
        <f>'2. LRAMVA Threshold'!D24</f>
        <v>0</v>
      </c>
      <c r="F3" s="12" t="s">
        <v>550</v>
      </c>
      <c r="G3" s="12" t="s">
        <v>569</v>
      </c>
      <c r="H3" s="12" t="s">
        <v>579</v>
      </c>
    </row>
    <row r="4" spans="1:8">
      <c r="A4" s="12" t="s">
        <v>372</v>
      </c>
      <c r="B4" s="12" t="s">
        <v>28</v>
      </c>
      <c r="C4" s="10">
        <v>2008</v>
      </c>
      <c r="D4" s="12" t="s">
        <v>417</v>
      </c>
      <c r="F4" s="12" t="s">
        <v>169</v>
      </c>
      <c r="G4" s="12" t="s">
        <v>570</v>
      </c>
    </row>
    <row r="5" spans="1:8">
      <c r="A5" s="12" t="s">
        <v>373</v>
      </c>
      <c r="B5" s="12" t="s">
        <v>28</v>
      </c>
      <c r="C5" s="10">
        <v>2009</v>
      </c>
      <c r="F5" s="12" t="s">
        <v>368</v>
      </c>
      <c r="G5" s="12" t="s">
        <v>571</v>
      </c>
    </row>
    <row r="6" spans="1:8">
      <c r="A6" s="12" t="s">
        <v>374</v>
      </c>
      <c r="B6" s="12" t="s">
        <v>28</v>
      </c>
      <c r="C6" s="10">
        <v>2010</v>
      </c>
      <c r="F6" s="12" t="s">
        <v>369</v>
      </c>
      <c r="G6" s="12" t="s">
        <v>572</v>
      </c>
    </row>
    <row r="7" spans="1:8">
      <c r="A7" s="12" t="s">
        <v>375</v>
      </c>
      <c r="B7" s="12" t="s">
        <v>28</v>
      </c>
      <c r="C7" s="10">
        <v>2011</v>
      </c>
      <c r="F7" s="12" t="s">
        <v>370</v>
      </c>
      <c r="G7" s="12" t="s">
        <v>573</v>
      </c>
    </row>
    <row r="8" spans="1:8">
      <c r="A8" s="12" t="s">
        <v>376</v>
      </c>
      <c r="B8" s="12" t="s">
        <v>28</v>
      </c>
      <c r="C8" s="10">
        <v>2012</v>
      </c>
      <c r="F8" s="12" t="s">
        <v>558</v>
      </c>
      <c r="G8" s="12" t="s">
        <v>574</v>
      </c>
    </row>
    <row r="9" spans="1:8">
      <c r="A9" s="12" t="s">
        <v>377</v>
      </c>
      <c r="B9" s="12" t="s">
        <v>28</v>
      </c>
      <c r="C9" s="10">
        <v>2013</v>
      </c>
      <c r="G9" s="12" t="s">
        <v>575</v>
      </c>
    </row>
    <row r="10" spans="1:8">
      <c r="A10" s="12" t="s">
        <v>378</v>
      </c>
      <c r="B10" s="12" t="s">
        <v>28</v>
      </c>
      <c r="C10" s="10">
        <v>2014</v>
      </c>
      <c r="G10" s="12" t="s">
        <v>576</v>
      </c>
    </row>
    <row r="11" spans="1:8">
      <c r="A11" s="12" t="s">
        <v>379</v>
      </c>
      <c r="B11" s="12" t="s">
        <v>28</v>
      </c>
      <c r="C11" s="10">
        <v>2015</v>
      </c>
      <c r="G11" s="12" t="s">
        <v>577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zoomScale="70" zoomScaleNormal="70" workbookViewId="0">
      <selection activeCell="L29" sqref="L29"/>
    </sheetView>
  </sheetViews>
  <sheetFormatPr defaultColWidth="9" defaultRowHeight="15.9"/>
  <cols>
    <col min="1" max="1" width="2.53515625" style="9" customWidth="1"/>
    <col min="2" max="2" width="33.53515625" style="9" customWidth="1"/>
    <col min="3" max="4" width="29.53515625" style="9" customWidth="1"/>
    <col min="5" max="5" width="24.3828125" style="17" customWidth="1"/>
    <col min="6" max="6" width="34.3828125" style="9" customWidth="1"/>
    <col min="7" max="7" width="27.53515625" style="9" customWidth="1"/>
    <col min="8" max="8" width="29" style="9" customWidth="1"/>
    <col min="9" max="9" width="23" style="9" customWidth="1"/>
    <col min="10" max="10" width="22" style="9" customWidth="1"/>
    <col min="11" max="11" width="19.53515625" style="9" customWidth="1"/>
    <col min="12" max="12" width="21.53515625" style="9" customWidth="1"/>
    <col min="13" max="14" width="24" style="9" customWidth="1"/>
    <col min="15" max="15" width="21.3828125" style="9" customWidth="1"/>
    <col min="16" max="16" width="22" style="9" customWidth="1"/>
    <col min="17" max="17" width="16.3828125" style="9" customWidth="1"/>
    <col min="18" max="18" width="15.53515625" style="9" customWidth="1"/>
    <col min="19" max="19" width="17" style="9" customWidth="1"/>
    <col min="20" max="20" width="14.84375" style="8" bestFit="1" customWidth="1"/>
    <col min="21" max="21" width="13.53515625" style="8" bestFit="1" customWidth="1"/>
    <col min="22" max="22" width="13.53515625" style="9" customWidth="1"/>
    <col min="23" max="23" width="15.304687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757</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547</v>
      </c>
      <c r="D14" s="542" t="s">
        <v>753</v>
      </c>
      <c r="E14" s="130"/>
      <c r="F14" s="124" t="s">
        <v>548</v>
      </c>
      <c r="H14" s="542" t="s">
        <v>510</v>
      </c>
      <c r="J14" s="124" t="s">
        <v>515</v>
      </c>
      <c r="L14" s="132"/>
      <c r="N14" s="103"/>
      <c r="Q14" s="99"/>
      <c r="R14" s="96"/>
    </row>
    <row r="15" spans="2:22" ht="26.25" customHeight="1" thickBot="1">
      <c r="B15" s="124" t="s">
        <v>423</v>
      </c>
      <c r="C15" s="106"/>
      <c r="D15" s="542" t="s">
        <v>754</v>
      </c>
      <c r="F15" s="124" t="s">
        <v>413</v>
      </c>
      <c r="G15" s="127"/>
      <c r="H15" s="542" t="s">
        <v>756</v>
      </c>
      <c r="I15" s="17"/>
      <c r="J15" s="124" t="s">
        <v>516</v>
      </c>
      <c r="L15" s="132"/>
      <c r="M15" s="103"/>
      <c r="Q15" s="108"/>
      <c r="R15" s="96"/>
    </row>
    <row r="16" spans="2:22" ht="28.5" customHeight="1" thickBot="1">
      <c r="B16" s="124" t="s">
        <v>453</v>
      </c>
      <c r="C16" s="106"/>
      <c r="D16" s="543" t="s">
        <v>755</v>
      </c>
      <c r="E16" s="103"/>
      <c r="F16" s="124" t="s">
        <v>433</v>
      </c>
      <c r="G16" s="125"/>
      <c r="H16" s="543">
        <v>2018</v>
      </c>
      <c r="I16" s="103"/>
      <c r="K16" s="195"/>
      <c r="L16" s="195"/>
      <c r="M16" s="195"/>
      <c r="N16" s="195"/>
      <c r="Q16" s="115"/>
      <c r="R16" s="96"/>
    </row>
    <row r="17" spans="1:21" ht="29.25" customHeight="1">
      <c r="B17" s="124" t="s">
        <v>420</v>
      </c>
      <c r="C17" s="106"/>
      <c r="D17" s="732">
        <v>158181.41</v>
      </c>
      <c r="E17" s="121"/>
      <c r="F17" s="739" t="s">
        <v>669</v>
      </c>
      <c r="G17" s="195"/>
      <c r="H17" s="733">
        <v>1</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434</v>
      </c>
      <c r="G19" s="603" t="s">
        <v>363</v>
      </c>
      <c r="H19" s="242">
        <f>SUM(R54,R57,R60,R63,R66,R69,R72,R75,R78)</f>
        <v>91019.171968266513</v>
      </c>
      <c r="I19" s="17"/>
      <c r="J19" s="115"/>
      <c r="K19" s="115"/>
      <c r="L19" s="115"/>
      <c r="M19" s="115"/>
      <c r="N19" s="115"/>
      <c r="P19" s="115"/>
      <c r="Q19" s="115"/>
      <c r="R19" s="96"/>
    </row>
    <row r="20" spans="1:21" ht="27.75" customHeight="1" thickBot="1">
      <c r="E20" s="9"/>
      <c r="F20" s="124" t="s">
        <v>435</v>
      </c>
      <c r="G20" s="603" t="s">
        <v>364</v>
      </c>
      <c r="H20" s="131">
        <f>-SUM(R55,R58,R61,R64,R67,R70,R73,R76,R79)</f>
        <v>23073.07</v>
      </c>
      <c r="I20" s="17"/>
      <c r="J20" s="115"/>
      <c r="P20" s="115"/>
      <c r="Q20" s="115"/>
      <c r="R20" s="96"/>
    </row>
    <row r="21" spans="1:21" ht="27.75" customHeight="1" thickBot="1">
      <c r="C21" s="32"/>
      <c r="D21" s="32"/>
      <c r="E21" s="32"/>
      <c r="F21" s="124" t="s">
        <v>408</v>
      </c>
      <c r="G21" s="603" t="s">
        <v>365</v>
      </c>
      <c r="H21" s="188">
        <f>R84</f>
        <v>3213.142851203505</v>
      </c>
      <c r="I21" s="103"/>
      <c r="P21" s="115"/>
      <c r="Q21" s="115"/>
      <c r="R21" s="96"/>
    </row>
    <row r="22" spans="1:21" ht="27.75" customHeight="1">
      <c r="C22" s="32"/>
      <c r="D22" s="32"/>
      <c r="E22" s="32"/>
      <c r="F22" s="124" t="s">
        <v>509</v>
      </c>
      <c r="G22" s="603" t="s">
        <v>448</v>
      </c>
      <c r="H22" s="188">
        <f>H19-H20+H21</f>
        <v>71159.244819470012</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1010" t="s">
        <v>676</v>
      </c>
      <c r="C26" s="1010"/>
      <c r="D26" s="1010"/>
      <c r="E26" s="1010"/>
      <c r="F26" s="1010"/>
      <c r="G26" s="1010"/>
    </row>
    <row r="27" spans="1:21" ht="14.25" customHeight="1">
      <c r="A27" s="28"/>
      <c r="B27" s="548"/>
      <c r="C27" s="548"/>
      <c r="D27" s="538"/>
      <c r="E27" s="538"/>
      <c r="F27" s="538"/>
      <c r="G27" s="548"/>
    </row>
    <row r="28" spans="1:21" s="17" customFormat="1" ht="27" customHeight="1">
      <c r="B28" s="1011" t="s">
        <v>506</v>
      </c>
      <c r="C28" s="1012"/>
      <c r="D28" s="133" t="s">
        <v>41</v>
      </c>
      <c r="E28" s="134" t="s">
        <v>667</v>
      </c>
      <c r="F28" s="134" t="s">
        <v>408</v>
      </c>
      <c r="G28" s="135" t="s">
        <v>409</v>
      </c>
      <c r="T28" s="136"/>
      <c r="U28" s="136"/>
    </row>
    <row r="29" spans="1:21" ht="20.25" customHeight="1">
      <c r="B29" s="1008" t="s">
        <v>29</v>
      </c>
      <c r="C29" s="1009"/>
      <c r="D29" s="637" t="s">
        <v>27</v>
      </c>
      <c r="E29" s="138">
        <f>SUM(D54:D80)</f>
        <v>12725.782692747074</v>
      </c>
      <c r="F29" s="139">
        <f>D84</f>
        <v>601.79696113055434</v>
      </c>
      <c r="G29" s="138">
        <f>E29+F29</f>
        <v>13327.579653877629</v>
      </c>
    </row>
    <row r="30" spans="1:21" ht="20.25" customHeight="1">
      <c r="B30" s="1008" t="s">
        <v>371</v>
      </c>
      <c r="C30" s="1009"/>
      <c r="D30" s="637" t="s">
        <v>27</v>
      </c>
      <c r="E30" s="140">
        <f>SUM(E54:E80)</f>
        <v>32933.906967232688</v>
      </c>
      <c r="F30" s="141">
        <f>E84</f>
        <v>1557.4307380191974</v>
      </c>
      <c r="G30" s="140">
        <f>E30+F30</f>
        <v>34491.337705251884</v>
      </c>
    </row>
    <row r="31" spans="1:21" ht="20.25" customHeight="1">
      <c r="B31" s="1008" t="s">
        <v>758</v>
      </c>
      <c r="C31" s="1009"/>
      <c r="D31" s="637" t="s">
        <v>28</v>
      </c>
      <c r="E31" s="140">
        <f>SUM(F54:F80)</f>
        <v>19721.666988213423</v>
      </c>
      <c r="F31" s="141">
        <f>F84</f>
        <v>932.6294145113684</v>
      </c>
      <c r="G31" s="140">
        <f t="shared" ref="G31:G34" si="0">E31+F31</f>
        <v>20654.296402724791</v>
      </c>
    </row>
    <row r="32" spans="1:21" ht="20.25" customHeight="1">
      <c r="B32" s="1008" t="s">
        <v>30</v>
      </c>
      <c r="C32" s="1009"/>
      <c r="D32" s="637" t="s">
        <v>28</v>
      </c>
      <c r="E32" s="140">
        <f>SUM(G54:G80)</f>
        <v>-45.218200000000003</v>
      </c>
      <c r="F32" s="141">
        <f>G84</f>
        <v>-2.1383498370833345</v>
      </c>
      <c r="G32" s="140">
        <f t="shared" si="0"/>
        <v>-47.356549837083335</v>
      </c>
    </row>
    <row r="33" spans="2:22" ht="20.25" customHeight="1">
      <c r="B33" s="1008" t="s">
        <v>31</v>
      </c>
      <c r="C33" s="1009"/>
      <c r="D33" s="637" t="s">
        <v>28</v>
      </c>
      <c r="E33" s="140">
        <f>SUM(H54:H80)</f>
        <v>2238.9308777771207</v>
      </c>
      <c r="F33" s="141">
        <f>H84</f>
        <v>105.87810832221425</v>
      </c>
      <c r="G33" s="140">
        <f>E33+F33</f>
        <v>2344.808986099335</v>
      </c>
    </row>
    <row r="34" spans="2:22" ht="20.25" customHeight="1">
      <c r="B34" s="1008" t="s">
        <v>32</v>
      </c>
      <c r="C34" s="1009"/>
      <c r="D34" s="637" t="s">
        <v>27</v>
      </c>
      <c r="E34" s="140">
        <f>SUM(I54:I80)</f>
        <v>371.0326422962093</v>
      </c>
      <c r="F34" s="141">
        <f>I84</f>
        <v>17.545979057253444</v>
      </c>
      <c r="G34" s="140">
        <f t="shared" si="0"/>
        <v>388.57862135346272</v>
      </c>
    </row>
    <row r="35" spans="2:22" ht="20.25" customHeight="1">
      <c r="B35" s="1008"/>
      <c r="C35" s="1009"/>
      <c r="D35" s="637"/>
      <c r="E35" s="140">
        <f>SUM(J54:J80)</f>
        <v>0</v>
      </c>
      <c r="F35" s="141">
        <f>J84</f>
        <v>0</v>
      </c>
      <c r="G35" s="140">
        <f>E35+F35</f>
        <v>0</v>
      </c>
    </row>
    <row r="36" spans="2:22" ht="20.25" customHeight="1">
      <c r="B36" s="1008"/>
      <c r="C36" s="1009"/>
      <c r="D36" s="637"/>
      <c r="E36" s="140">
        <f>SUM(K54:K80)</f>
        <v>0</v>
      </c>
      <c r="F36" s="141">
        <f>K84</f>
        <v>0</v>
      </c>
      <c r="G36" s="140">
        <f t="shared" ref="G36:G42" si="1">E36+F36</f>
        <v>0</v>
      </c>
    </row>
    <row r="37" spans="2:22" ht="20.25" customHeight="1">
      <c r="B37" s="1008"/>
      <c r="C37" s="1009"/>
      <c r="D37" s="637"/>
      <c r="E37" s="140">
        <f>SUM(L54:L80)</f>
        <v>0</v>
      </c>
      <c r="F37" s="141">
        <f>L84</f>
        <v>0</v>
      </c>
      <c r="G37" s="140">
        <f t="shared" si="1"/>
        <v>0</v>
      </c>
    </row>
    <row r="38" spans="2:22" ht="20.25" customHeight="1">
      <c r="B38" s="1008"/>
      <c r="C38" s="1009"/>
      <c r="D38" s="637"/>
      <c r="E38" s="140">
        <f>SUM(M54:M80)</f>
        <v>0</v>
      </c>
      <c r="F38" s="141">
        <f>M84</f>
        <v>0</v>
      </c>
      <c r="G38" s="140">
        <f t="shared" si="1"/>
        <v>0</v>
      </c>
    </row>
    <row r="39" spans="2:22" ht="20.25" customHeight="1">
      <c r="B39" s="1008"/>
      <c r="C39" s="1009"/>
      <c r="D39" s="637"/>
      <c r="E39" s="140">
        <f>SUM(N54:N80)</f>
        <v>0</v>
      </c>
      <c r="F39" s="141">
        <f>N84</f>
        <v>0</v>
      </c>
      <c r="G39" s="140">
        <f t="shared" si="1"/>
        <v>0</v>
      </c>
    </row>
    <row r="40" spans="2:22" ht="20.25" customHeight="1">
      <c r="B40" s="1008"/>
      <c r="C40" s="1009"/>
      <c r="D40" s="637"/>
      <c r="E40" s="140">
        <f>SUM(O54:O80)</f>
        <v>0</v>
      </c>
      <c r="F40" s="141">
        <f>O84</f>
        <v>0</v>
      </c>
      <c r="G40" s="140">
        <f t="shared" si="1"/>
        <v>0</v>
      </c>
    </row>
    <row r="41" spans="2:22" ht="20.25" customHeight="1">
      <c r="B41" s="1008"/>
      <c r="C41" s="1009"/>
      <c r="D41" s="637"/>
      <c r="E41" s="140">
        <f>SUM(P54:P80)</f>
        <v>0</v>
      </c>
      <c r="F41" s="141">
        <f>P84</f>
        <v>0</v>
      </c>
      <c r="G41" s="140">
        <f t="shared" si="1"/>
        <v>0</v>
      </c>
    </row>
    <row r="42" spans="2:22" ht="20.25" customHeight="1">
      <c r="B42" s="1008"/>
      <c r="C42" s="1009"/>
      <c r="D42" s="638"/>
      <c r="E42" s="142">
        <f>SUM(Q54:Q80)</f>
        <v>0</v>
      </c>
      <c r="F42" s="143">
        <f>Q84</f>
        <v>0</v>
      </c>
      <c r="G42" s="142">
        <f t="shared" si="1"/>
        <v>0</v>
      </c>
    </row>
    <row r="43" spans="2:22" s="8" customFormat="1" ht="21" customHeight="1">
      <c r="B43" s="1013" t="s">
        <v>26</v>
      </c>
      <c r="C43" s="1014"/>
      <c r="D43" s="137"/>
      <c r="E43" s="144">
        <f>SUM(E29:E42)</f>
        <v>67946.101968266506</v>
      </c>
      <c r="F43" s="144">
        <f>SUM(F29:F42)</f>
        <v>3213.142851203505</v>
      </c>
      <c r="G43" s="144">
        <f>SUM(G29:G42)</f>
        <v>71159.244819470012</v>
      </c>
      <c r="H43" s="200"/>
    </row>
    <row r="44" spans="2:22" ht="18" customHeight="1">
      <c r="D44" s="94"/>
      <c r="E44" s="9"/>
      <c r="F44" s="17"/>
    </row>
    <row r="45" spans="2:22" s="28" customFormat="1" ht="20.6">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1010" t="s">
        <v>606</v>
      </c>
      <c r="C48" s="1010"/>
      <c r="D48" s="1010"/>
      <c r="E48" s="1010"/>
      <c r="F48" s="1010"/>
      <c r="G48" s="1010"/>
      <c r="H48" s="1010"/>
      <c r="I48" s="1010"/>
      <c r="J48" s="1010"/>
      <c r="K48" s="1010"/>
      <c r="L48" s="1010"/>
      <c r="M48" s="617"/>
      <c r="N48" s="105"/>
      <c r="O48" s="105"/>
      <c r="P48" s="105"/>
      <c r="Q48" s="105"/>
      <c r="R48" s="105"/>
      <c r="T48" s="37"/>
      <c r="U48" s="19"/>
      <c r="V48" s="38"/>
    </row>
    <row r="49" spans="2:22" s="28" customFormat="1" ht="41.15" customHeight="1">
      <c r="B49" s="1010" t="s">
        <v>562</v>
      </c>
      <c r="C49" s="1010"/>
      <c r="D49" s="1010"/>
      <c r="E49" s="1010"/>
      <c r="F49" s="1010"/>
      <c r="G49" s="1010"/>
      <c r="H49" s="1010"/>
      <c r="I49" s="1010"/>
      <c r="J49" s="1010"/>
      <c r="K49" s="1010"/>
      <c r="L49" s="1010"/>
      <c r="M49" s="617"/>
      <c r="N49" s="105"/>
      <c r="O49" s="105"/>
      <c r="P49" s="105"/>
      <c r="Q49" s="105"/>
      <c r="R49" s="105"/>
      <c r="T49" s="37"/>
      <c r="U49" s="19"/>
      <c r="V49" s="38"/>
    </row>
    <row r="50" spans="2:22" s="28" customFormat="1" ht="18" customHeight="1">
      <c r="B50" s="1010" t="s">
        <v>675</v>
      </c>
      <c r="C50" s="1010"/>
      <c r="D50" s="1010"/>
      <c r="E50" s="1010"/>
      <c r="F50" s="1010"/>
      <c r="G50" s="1010"/>
      <c r="H50" s="1010"/>
      <c r="I50" s="1010"/>
      <c r="J50" s="1010"/>
      <c r="K50" s="1010"/>
      <c r="L50" s="1010"/>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50 - 4,999 kW</v>
      </c>
      <c r="G52" s="135" t="str">
        <f>IF($B32&lt;&gt;"",$B32,"")</f>
        <v>Sentinel Lighting</v>
      </c>
      <c r="H52" s="135" t="str">
        <f>IF($B33&lt;&gt;"",$B33,"")</f>
        <v>Street Lighting</v>
      </c>
      <c r="I52" s="135" t="str">
        <f>IF($B34&lt;&gt;"",$B34,"")</f>
        <v>Unmetered Scattered Load</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kWh</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c r="H54" s="150"/>
      <c r="I54" s="150"/>
      <c r="J54" s="150"/>
      <c r="K54" s="150"/>
      <c r="L54" s="150"/>
      <c r="M54" s="150"/>
      <c r="N54" s="150"/>
      <c r="O54" s="150"/>
      <c r="P54" s="150"/>
      <c r="Q54" s="150"/>
      <c r="R54" s="151">
        <f>SUM(D54:Q54)</f>
        <v>0</v>
      </c>
      <c r="S54" s="17" t="s">
        <v>1690</v>
      </c>
      <c r="U54" s="152"/>
      <c r="V54" s="153"/>
    </row>
    <row r="55" spans="2:22" s="17" customFormat="1">
      <c r="B55" s="154" t="s">
        <v>35</v>
      </c>
      <c r="C55" s="155"/>
      <c r="D55" s="156"/>
      <c r="E55" s="156"/>
      <c r="F55" s="156"/>
      <c r="G55" s="156"/>
      <c r="H55" s="156"/>
      <c r="I55" s="156"/>
      <c r="J55" s="156"/>
      <c r="K55" s="156"/>
      <c r="L55" s="156"/>
      <c r="M55" s="156"/>
      <c r="N55" s="156"/>
      <c r="O55" s="156"/>
      <c r="P55" s="156"/>
      <c r="Q55" s="156"/>
      <c r="R55" s="157">
        <f>SUM(D55:Q55)</f>
        <v>0</v>
      </c>
      <c r="S55" s="158" t="s">
        <v>1690</v>
      </c>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c r="H57" s="156"/>
      <c r="I57" s="156"/>
      <c r="J57" s="156"/>
      <c r="K57" s="156"/>
      <c r="L57" s="156"/>
      <c r="M57" s="156"/>
      <c r="N57" s="156"/>
      <c r="O57" s="156"/>
      <c r="P57" s="156"/>
      <c r="Q57" s="156"/>
      <c r="R57" s="157">
        <f>SUM(D57:Q57)</f>
        <v>0</v>
      </c>
      <c r="S57" s="17" t="s">
        <v>1691</v>
      </c>
      <c r="U57" s="152"/>
      <c r="V57" s="153"/>
    </row>
    <row r="58" spans="2:22" s="17" customFormat="1">
      <c r="B58" s="154" t="s">
        <v>36</v>
      </c>
      <c r="C58" s="155"/>
      <c r="D58" s="156"/>
      <c r="E58" s="156"/>
      <c r="F58" s="156"/>
      <c r="G58" s="156"/>
      <c r="H58" s="156"/>
      <c r="I58" s="156"/>
      <c r="J58" s="156"/>
      <c r="K58" s="156"/>
      <c r="L58" s="156"/>
      <c r="M58" s="156"/>
      <c r="N58" s="156"/>
      <c r="O58" s="156"/>
      <c r="P58" s="156"/>
      <c r="Q58" s="156"/>
      <c r="R58" s="157">
        <f>SUM(D58:Q58)</f>
        <v>0</v>
      </c>
      <c r="S58" s="158" t="s">
        <v>1691</v>
      </c>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V59" s="153"/>
    </row>
    <row r="60" spans="2:22" s="163" customFormat="1">
      <c r="B60" s="154" t="s">
        <v>38</v>
      </c>
      <c r="C60" s="155"/>
      <c r="D60" s="156"/>
      <c r="E60" s="156"/>
      <c r="F60" s="156"/>
      <c r="G60" s="156"/>
      <c r="H60" s="156"/>
      <c r="I60" s="156"/>
      <c r="J60" s="156"/>
      <c r="K60" s="156"/>
      <c r="L60" s="156"/>
      <c r="M60" s="156"/>
      <c r="N60" s="156"/>
      <c r="O60" s="156"/>
      <c r="P60" s="156"/>
      <c r="Q60" s="156"/>
      <c r="R60" s="157">
        <f>SUM(D60:Q60)</f>
        <v>0</v>
      </c>
      <c r="S60" s="17" t="s">
        <v>1700</v>
      </c>
      <c r="U60" s="152"/>
      <c r="V60" s="153"/>
    </row>
    <row r="61" spans="2:22" s="163" customFormat="1">
      <c r="B61" s="154" t="s">
        <v>37</v>
      </c>
      <c r="C61" s="155"/>
      <c r="D61" s="156"/>
      <c r="E61" s="156"/>
      <c r="F61" s="156"/>
      <c r="G61" s="156"/>
      <c r="H61" s="156"/>
      <c r="I61" s="156"/>
      <c r="J61" s="156"/>
      <c r="K61" s="156"/>
      <c r="L61" s="156"/>
      <c r="M61" s="156"/>
      <c r="N61" s="156"/>
      <c r="O61" s="156"/>
      <c r="P61" s="156"/>
      <c r="Q61" s="156"/>
      <c r="R61" s="157">
        <f>SUM(D61:Q61)</f>
        <v>0</v>
      </c>
      <c r="S61" s="17" t="s">
        <v>1700</v>
      </c>
      <c r="T61" s="963"/>
      <c r="U61" s="965"/>
      <c r="V61" s="153"/>
    </row>
    <row r="62" spans="2:22" s="136" customFormat="1">
      <c r="B62" s="625" t="s">
        <v>67</v>
      </c>
      <c r="C62" s="621"/>
      <c r="D62" s="160"/>
      <c r="E62" s="160"/>
      <c r="F62" s="160"/>
      <c r="G62" s="160"/>
      <c r="H62" s="160"/>
      <c r="I62" s="160"/>
      <c r="J62" s="160"/>
      <c r="K62" s="161"/>
      <c r="L62" s="161"/>
      <c r="M62" s="161"/>
      <c r="N62" s="161"/>
      <c r="O62" s="161"/>
      <c r="P62" s="161"/>
      <c r="Q62" s="161"/>
      <c r="R62" s="162"/>
      <c r="S62" s="962"/>
      <c r="T62" s="962"/>
      <c r="U62" s="966"/>
      <c r="V62" s="153"/>
    </row>
    <row r="63" spans="2:22" s="163" customFormat="1">
      <c r="B63" s="154" t="s">
        <v>40</v>
      </c>
      <c r="C63" s="155"/>
      <c r="D63" s="156"/>
      <c r="E63" s="156"/>
      <c r="F63" s="156"/>
      <c r="G63" s="156"/>
      <c r="H63" s="156"/>
      <c r="I63" s="156"/>
      <c r="J63" s="156"/>
      <c r="K63" s="156"/>
      <c r="L63" s="156"/>
      <c r="M63" s="156"/>
      <c r="N63" s="156"/>
      <c r="O63" s="156"/>
      <c r="P63" s="156"/>
      <c r="Q63" s="156"/>
      <c r="R63" s="157">
        <f>SUM(D63:Q63)</f>
        <v>0</v>
      </c>
      <c r="S63" s="17" t="s">
        <v>1700</v>
      </c>
      <c r="T63" s="963"/>
      <c r="U63" s="965"/>
      <c r="V63" s="153"/>
    </row>
    <row r="64" spans="2:22" s="163" customFormat="1">
      <c r="B64" s="154" t="s">
        <v>39</v>
      </c>
      <c r="C64" s="155"/>
      <c r="D64" s="156"/>
      <c r="E64" s="156"/>
      <c r="F64" s="156"/>
      <c r="G64" s="156"/>
      <c r="H64" s="156"/>
      <c r="I64" s="156"/>
      <c r="J64" s="156"/>
      <c r="K64" s="156"/>
      <c r="L64" s="156"/>
      <c r="M64" s="156"/>
      <c r="N64" s="156"/>
      <c r="O64" s="156"/>
      <c r="P64" s="156"/>
      <c r="Q64" s="156"/>
      <c r="R64" s="157">
        <f>SUM(D64:Q64)</f>
        <v>0</v>
      </c>
      <c r="S64" s="17" t="s">
        <v>1700</v>
      </c>
      <c r="T64" s="963"/>
      <c r="U64" s="965"/>
      <c r="V64" s="153"/>
    </row>
    <row r="65" spans="2:22" s="136" customFormat="1">
      <c r="B65" s="625" t="s">
        <v>67</v>
      </c>
      <c r="C65" s="621"/>
      <c r="D65" s="160"/>
      <c r="E65" s="160"/>
      <c r="F65" s="160"/>
      <c r="G65" s="160"/>
      <c r="H65" s="160"/>
      <c r="I65" s="160"/>
      <c r="J65" s="160"/>
      <c r="K65" s="161"/>
      <c r="L65" s="161"/>
      <c r="M65" s="161"/>
      <c r="N65" s="161"/>
      <c r="O65" s="161"/>
      <c r="P65" s="161"/>
      <c r="Q65" s="161"/>
      <c r="R65" s="162"/>
      <c r="S65" s="962"/>
      <c r="T65" s="962"/>
      <c r="U65" s="966"/>
      <c r="V65" s="153"/>
    </row>
    <row r="66" spans="2:22" s="163" customFormat="1">
      <c r="B66" s="154" t="s">
        <v>94</v>
      </c>
      <c r="C66" s="535"/>
      <c r="D66" s="164"/>
      <c r="E66" s="164"/>
      <c r="F66" s="164"/>
      <c r="G66" s="164"/>
      <c r="H66" s="164"/>
      <c r="I66" s="164"/>
      <c r="J66" s="164"/>
      <c r="K66" s="164"/>
      <c r="L66" s="164"/>
      <c r="M66" s="164"/>
      <c r="N66" s="164"/>
      <c r="O66" s="164"/>
      <c r="P66" s="164"/>
      <c r="Q66" s="164"/>
      <c r="R66" s="157">
        <f>SUM(D66:Q66)</f>
        <v>0</v>
      </c>
      <c r="S66" s="17" t="s">
        <v>1700</v>
      </c>
      <c r="T66" s="963"/>
      <c r="U66" s="965"/>
      <c r="V66" s="153"/>
    </row>
    <row r="67" spans="2:22" s="163" customFormat="1">
      <c r="B67" s="154" t="s">
        <v>93</v>
      </c>
      <c r="C67" s="155"/>
      <c r="D67" s="164"/>
      <c r="E67" s="164"/>
      <c r="F67" s="164"/>
      <c r="G67" s="164"/>
      <c r="H67" s="164"/>
      <c r="I67" s="164"/>
      <c r="J67" s="164"/>
      <c r="K67" s="164"/>
      <c r="L67" s="164"/>
      <c r="M67" s="164"/>
      <c r="N67" s="164"/>
      <c r="O67" s="164"/>
      <c r="P67" s="164"/>
      <c r="Q67" s="164"/>
      <c r="R67" s="157">
        <f>SUM(D67:Q67)</f>
        <v>0</v>
      </c>
      <c r="S67" s="17" t="s">
        <v>1700</v>
      </c>
      <c r="T67" s="963"/>
      <c r="U67" s="965"/>
      <c r="V67" s="153"/>
    </row>
    <row r="68" spans="2:22" s="136" customFormat="1">
      <c r="B68" s="625" t="s">
        <v>67</v>
      </c>
      <c r="C68" s="621"/>
      <c r="D68" s="160"/>
      <c r="E68" s="160"/>
      <c r="F68" s="160"/>
      <c r="G68" s="160"/>
      <c r="H68" s="160"/>
      <c r="I68" s="160"/>
      <c r="J68" s="160"/>
      <c r="K68" s="161"/>
      <c r="L68" s="161"/>
      <c r="M68" s="161"/>
      <c r="N68" s="161"/>
      <c r="O68" s="161"/>
      <c r="P68" s="161"/>
      <c r="Q68" s="161"/>
      <c r="R68" s="162"/>
      <c r="S68" s="962"/>
      <c r="T68" s="962"/>
      <c r="U68" s="966"/>
      <c r="V68" s="153"/>
    </row>
    <row r="69" spans="2:22" s="163" customFormat="1">
      <c r="B69" s="154" t="s">
        <v>225</v>
      </c>
      <c r="C69" s="535"/>
      <c r="D69" s="156"/>
      <c r="E69" s="156"/>
      <c r="F69" s="156"/>
      <c r="G69" s="156"/>
      <c r="H69" s="156"/>
      <c r="I69" s="156"/>
      <c r="J69" s="156"/>
      <c r="K69" s="156"/>
      <c r="L69" s="156"/>
      <c r="M69" s="156"/>
      <c r="N69" s="156"/>
      <c r="O69" s="156"/>
      <c r="P69" s="156"/>
      <c r="Q69" s="156"/>
      <c r="R69" s="157">
        <f>SUM(D69:Q69)</f>
        <v>0</v>
      </c>
      <c r="S69" s="17" t="s">
        <v>1700</v>
      </c>
      <c r="T69" s="963"/>
      <c r="U69" s="965"/>
      <c r="V69" s="153"/>
    </row>
    <row r="70" spans="2:22" s="163" customFormat="1">
      <c r="B70" s="154" t="s">
        <v>224</v>
      </c>
      <c r="C70" s="155"/>
      <c r="D70" s="156"/>
      <c r="E70" s="156"/>
      <c r="F70" s="156"/>
      <c r="G70" s="156"/>
      <c r="H70" s="156"/>
      <c r="I70" s="156"/>
      <c r="J70" s="156"/>
      <c r="K70" s="156"/>
      <c r="L70" s="156"/>
      <c r="M70" s="156"/>
      <c r="N70" s="156"/>
      <c r="O70" s="156"/>
      <c r="P70" s="156"/>
      <c r="Q70" s="156"/>
      <c r="R70" s="157">
        <f>SUM(D70:Q70)</f>
        <v>0</v>
      </c>
      <c r="S70" s="17" t="s">
        <v>1700</v>
      </c>
      <c r="T70" s="963"/>
      <c r="U70" s="965"/>
      <c r="V70" s="153"/>
    </row>
    <row r="71" spans="2:22" s="136" customFormat="1">
      <c r="B71" s="625" t="s">
        <v>67</v>
      </c>
      <c r="C71" s="621"/>
      <c r="D71" s="160"/>
      <c r="E71" s="160"/>
      <c r="F71" s="160"/>
      <c r="G71" s="160"/>
      <c r="H71" s="160"/>
      <c r="I71" s="160"/>
      <c r="J71" s="160"/>
      <c r="K71" s="161"/>
      <c r="L71" s="161"/>
      <c r="M71" s="161"/>
      <c r="N71" s="161"/>
      <c r="O71" s="161"/>
      <c r="P71" s="161"/>
      <c r="Q71" s="161"/>
      <c r="R71" s="162"/>
      <c r="S71" s="962"/>
      <c r="T71" s="962"/>
      <c r="U71" s="966"/>
      <c r="V71" s="153"/>
    </row>
    <row r="72" spans="2:22" s="163" customFormat="1">
      <c r="B72" s="154" t="s">
        <v>227</v>
      </c>
      <c r="C72" s="535"/>
      <c r="D72" s="156"/>
      <c r="E72" s="156"/>
      <c r="F72" s="156"/>
      <c r="G72" s="156"/>
      <c r="H72" s="156"/>
      <c r="I72" s="156"/>
      <c r="J72" s="156"/>
      <c r="K72" s="156"/>
      <c r="L72" s="156"/>
      <c r="M72" s="156"/>
      <c r="N72" s="156"/>
      <c r="O72" s="156"/>
      <c r="P72" s="156"/>
      <c r="Q72" s="156"/>
      <c r="R72" s="157">
        <f>SUM(D72:Q72)</f>
        <v>0</v>
      </c>
      <c r="S72" s="17" t="s">
        <v>1700</v>
      </c>
      <c r="T72" s="963"/>
      <c r="U72" s="965"/>
      <c r="V72" s="153"/>
    </row>
    <row r="73" spans="2:22" s="163" customFormat="1">
      <c r="B73" s="154" t="s">
        <v>226</v>
      </c>
      <c r="C73" s="155"/>
      <c r="D73" s="156"/>
      <c r="E73" s="156"/>
      <c r="F73" s="156"/>
      <c r="G73" s="156"/>
      <c r="H73" s="156"/>
      <c r="I73" s="156"/>
      <c r="J73" s="156"/>
      <c r="K73" s="156"/>
      <c r="L73" s="156"/>
      <c r="M73" s="156"/>
      <c r="N73" s="156"/>
      <c r="O73" s="156"/>
      <c r="P73" s="156"/>
      <c r="Q73" s="156"/>
      <c r="R73" s="157">
        <f>SUM(D73:Q73)</f>
        <v>0</v>
      </c>
      <c r="S73" s="17" t="s">
        <v>1700</v>
      </c>
      <c r="T73" s="963"/>
      <c r="U73" s="965"/>
      <c r="V73" s="153"/>
    </row>
    <row r="74" spans="2:22" s="136" customFormat="1">
      <c r="B74" s="625" t="s">
        <v>67</v>
      </c>
      <c r="C74" s="621"/>
      <c r="D74" s="160"/>
      <c r="E74" s="160"/>
      <c r="F74" s="160"/>
      <c r="G74" s="160"/>
      <c r="H74" s="160"/>
      <c r="I74" s="160"/>
      <c r="J74" s="160"/>
      <c r="K74" s="161"/>
      <c r="L74" s="161"/>
      <c r="M74" s="161"/>
      <c r="N74" s="161"/>
      <c r="O74" s="161"/>
      <c r="P74" s="161"/>
      <c r="Q74" s="161"/>
      <c r="R74" s="162"/>
      <c r="S74" s="962"/>
      <c r="T74" s="136" t="s">
        <v>1692</v>
      </c>
      <c r="U74" s="159" t="s">
        <v>1693</v>
      </c>
      <c r="V74" s="153"/>
    </row>
    <row r="75" spans="2:22" s="163" customFormat="1">
      <c r="B75" s="154" t="s">
        <v>229</v>
      </c>
      <c r="C75" s="535"/>
      <c r="D75" s="156">
        <f>'5.  2015-2020 LRAM'!Y756</f>
        <v>18943.473192747075</v>
      </c>
      <c r="E75" s="156">
        <f>'5.  2015-2020 LRAM'!Z756</f>
        <v>39054.711267232691</v>
      </c>
      <c r="F75" s="156">
        <f>'5.  2015-2020 LRAM'!AA756</f>
        <v>29065.616988213424</v>
      </c>
      <c r="G75" s="156">
        <f>'5.  2015-2020 LRAM'!AB756</f>
        <v>0</v>
      </c>
      <c r="H75" s="156">
        <f>'5.  2015-2020 LRAM'!AC756</f>
        <v>3574.0538777771208</v>
      </c>
      <c r="I75" s="156">
        <f>'5.  2015-2020 LRAM'!AD756</f>
        <v>381.3166422962093</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91019.171968266513</v>
      </c>
      <c r="S75" s="963"/>
      <c r="T75" s="963"/>
      <c r="U75" s="965"/>
      <c r="V75" s="153" t="s">
        <v>1694</v>
      </c>
    </row>
    <row r="76" spans="2:22" s="163" customFormat="1" ht="16.5" customHeight="1">
      <c r="B76" s="154" t="s">
        <v>228</v>
      </c>
      <c r="C76" s="155"/>
      <c r="D76" s="156">
        <f>-'5.  2015-2020 LRAM'!Y757</f>
        <v>-6217.6905000000006</v>
      </c>
      <c r="E76" s="156">
        <f>-'5.  2015-2020 LRAM'!Z757</f>
        <v>-6120.8042999999998</v>
      </c>
      <c r="F76" s="156">
        <f>-'5.  2015-2020 LRAM'!AA757</f>
        <v>-9343.9500000000007</v>
      </c>
      <c r="G76" s="156">
        <f>-'5.  2015-2020 LRAM'!AB757</f>
        <v>-45.218200000000003</v>
      </c>
      <c r="H76" s="156">
        <f>-'5.  2015-2020 LRAM'!AC757</f>
        <v>-1335.123</v>
      </c>
      <c r="I76" s="156">
        <f>-'5.  2015-2020 LRAM'!AD757</f>
        <v>-10.284000000000001</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-23073.07</v>
      </c>
      <c r="S76" s="970">
        <f>SUM(R75:R76)</f>
        <v>67946.101968266506</v>
      </c>
      <c r="T76" s="963">
        <v>66436.179999999993</v>
      </c>
      <c r="U76" s="965">
        <f>S76-T76</f>
        <v>1509.9219682665134</v>
      </c>
      <c r="V76" s="153" t="s">
        <v>1695</v>
      </c>
    </row>
    <row r="77" spans="2:22" s="136" customFormat="1">
      <c r="B77" s="625" t="s">
        <v>67</v>
      </c>
      <c r="C77" s="621"/>
      <c r="D77" s="160"/>
      <c r="E77" s="160"/>
      <c r="F77" s="160"/>
      <c r="G77" s="160"/>
      <c r="H77" s="160"/>
      <c r="I77" s="160"/>
      <c r="J77" s="160"/>
      <c r="K77" s="161"/>
      <c r="L77" s="161"/>
      <c r="M77" s="161"/>
      <c r="N77" s="161"/>
      <c r="O77" s="161"/>
      <c r="P77" s="161"/>
      <c r="Q77" s="161"/>
      <c r="R77" s="162"/>
      <c r="S77" s="962"/>
      <c r="T77" s="962"/>
      <c r="U77" s="966"/>
      <c r="V77" s="153"/>
    </row>
    <row r="78" spans="2:22" s="163" customFormat="1">
      <c r="B78" s="154" t="s">
        <v>231</v>
      </c>
      <c r="C78" s="155"/>
      <c r="D78" s="156">
        <v>0</v>
      </c>
      <c r="E78" s="156">
        <v>0</v>
      </c>
      <c r="F78" s="156">
        <v>0</v>
      </c>
      <c r="G78" s="156">
        <f>'5.  2015-2020 LRAM'!AB940</f>
        <v>0</v>
      </c>
      <c r="H78" s="156">
        <v>0</v>
      </c>
      <c r="I78" s="156">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S78" s="963"/>
      <c r="T78" s="963"/>
      <c r="U78" s="965"/>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970"/>
      <c r="T79" s="963"/>
      <c r="U79" s="965"/>
      <c r="V79" s="153"/>
    </row>
    <row r="80" spans="2:22" s="136" customFormat="1">
      <c r="B80" s="625" t="s">
        <v>67</v>
      </c>
      <c r="C80" s="621"/>
      <c r="D80" s="160"/>
      <c r="E80" s="160"/>
      <c r="F80" s="160"/>
      <c r="G80" s="160"/>
      <c r="H80" s="160"/>
      <c r="I80" s="160"/>
      <c r="J80" s="160"/>
      <c r="K80" s="161"/>
      <c r="L80" s="161"/>
      <c r="M80" s="161"/>
      <c r="N80" s="161"/>
      <c r="O80" s="161"/>
      <c r="P80" s="161"/>
      <c r="Q80" s="161"/>
      <c r="R80" s="162"/>
      <c r="S80" s="962"/>
      <c r="T80" s="962"/>
      <c r="U80" s="966"/>
      <c r="V80" s="153"/>
    </row>
    <row r="81" spans="2:22" s="163" customFormat="1">
      <c r="B81" s="154" t="s">
        <v>233</v>
      </c>
      <c r="C81" s="535"/>
      <c r="D81" s="156">
        <f>'5.  2015-2020 LRAM'!Y1124</f>
        <v>0</v>
      </c>
      <c r="E81" s="156">
        <v>0</v>
      </c>
      <c r="F81" s="156">
        <v>0</v>
      </c>
      <c r="G81" s="156">
        <v>0</v>
      </c>
      <c r="H81" s="156">
        <v>0</v>
      </c>
      <c r="I81" s="156">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S81" s="963"/>
      <c r="T81" s="963"/>
      <c r="U81" s="965"/>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961"/>
      <c r="T82" s="963"/>
      <c r="U82" s="965"/>
    </row>
    <row r="83" spans="2:22" s="136" customFormat="1">
      <c r="B83" s="625" t="s">
        <v>67</v>
      </c>
      <c r="C83" s="621"/>
      <c r="D83" s="160"/>
      <c r="E83" s="160"/>
      <c r="F83" s="160"/>
      <c r="G83" s="160"/>
      <c r="H83" s="160"/>
      <c r="I83" s="160"/>
      <c r="J83" s="160"/>
      <c r="K83" s="161"/>
      <c r="L83" s="161"/>
      <c r="M83" s="161"/>
      <c r="N83" s="161"/>
      <c r="O83" s="161"/>
      <c r="P83" s="161"/>
      <c r="Q83" s="161"/>
      <c r="R83" s="162"/>
      <c r="S83" s="962"/>
      <c r="T83" s="962"/>
      <c r="U83" s="966"/>
      <c r="V83" s="153" t="s">
        <v>1696</v>
      </c>
    </row>
    <row r="84" spans="2:22" s="17" customFormat="1" ht="20.25" customHeight="1">
      <c r="B84" s="622" t="s">
        <v>43</v>
      </c>
      <c r="C84" s="621"/>
      <c r="D84" s="678">
        <f>'6.  Carrying Charges'!I237</f>
        <v>601.79696113055434</v>
      </c>
      <c r="E84" s="678">
        <f>'6.  Carrying Charges'!J237</f>
        <v>1557.4307380191974</v>
      </c>
      <c r="F84" s="678">
        <f>'6.  Carrying Charges'!K237</f>
        <v>932.6294145113684</v>
      </c>
      <c r="G84" s="678">
        <f>'6.  Carrying Charges'!L237</f>
        <v>-2.1383498370833345</v>
      </c>
      <c r="H84" s="678">
        <f>'6.  Carrying Charges'!M237</f>
        <v>105.87810832221425</v>
      </c>
      <c r="I84" s="678">
        <f>'6.  Carrying Charges'!N237</f>
        <v>17.545979057253444</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3213.142851203505</v>
      </c>
      <c r="S84" s="970">
        <f>R84</f>
        <v>3213.142851203505</v>
      </c>
      <c r="T84" s="961">
        <v>2935.52</v>
      </c>
      <c r="U84" s="965">
        <f>S84-T84</f>
        <v>277.62285120350498</v>
      </c>
      <c r="V84" s="153" t="s">
        <v>1701</v>
      </c>
    </row>
    <row r="85" spans="2:22" s="163" customFormat="1" ht="21.75" customHeight="1">
      <c r="B85" s="623" t="s">
        <v>240</v>
      </c>
      <c r="C85" s="624"/>
      <c r="D85" s="623">
        <f>SUM(D54:D80)+D84</f>
        <v>13327.579653877629</v>
      </c>
      <c r="E85" s="623">
        <f t="shared" ref="E85:Q85" si="2">SUM(E54:E80)+E84</f>
        <v>34491.337705251884</v>
      </c>
      <c r="F85" s="623">
        <f t="shared" si="2"/>
        <v>20654.296402724791</v>
      </c>
      <c r="G85" s="623">
        <f t="shared" si="2"/>
        <v>-47.356549837083335</v>
      </c>
      <c r="H85" s="623">
        <f t="shared" si="2"/>
        <v>2344.808986099335</v>
      </c>
      <c r="I85" s="623">
        <f t="shared" si="2"/>
        <v>388.57862135346272</v>
      </c>
      <c r="J85" s="623">
        <f t="shared" si="2"/>
        <v>0</v>
      </c>
      <c r="K85" s="623">
        <f t="shared" si="2"/>
        <v>0</v>
      </c>
      <c r="L85" s="623">
        <f t="shared" si="2"/>
        <v>0</v>
      </c>
      <c r="M85" s="623">
        <f t="shared" si="2"/>
        <v>0</v>
      </c>
      <c r="N85" s="623">
        <f t="shared" si="2"/>
        <v>0</v>
      </c>
      <c r="O85" s="623">
        <f t="shared" si="2"/>
        <v>0</v>
      </c>
      <c r="P85" s="623">
        <f t="shared" si="2"/>
        <v>0</v>
      </c>
      <c r="Q85" s="623">
        <f t="shared" si="2"/>
        <v>0</v>
      </c>
      <c r="R85" s="623">
        <f>SUM(R54:R80)+R84</f>
        <v>71159.244819470012</v>
      </c>
      <c r="S85" s="963"/>
      <c r="T85" s="963"/>
      <c r="U85" s="965"/>
    </row>
    <row r="86" spans="2:22" ht="20.25" customHeight="1">
      <c r="B86" s="453" t="s">
        <v>536</v>
      </c>
      <c r="C86" s="602"/>
      <c r="D86" s="601"/>
      <c r="E86" s="601"/>
      <c r="F86" s="601"/>
      <c r="G86" s="601"/>
      <c r="H86" s="601"/>
      <c r="I86" s="601"/>
      <c r="J86" s="601"/>
      <c r="K86" s="601"/>
      <c r="L86" s="601"/>
      <c r="M86" s="601"/>
      <c r="N86" s="601"/>
      <c r="O86" s="601"/>
      <c r="P86" s="601"/>
      <c r="Q86" s="601"/>
      <c r="R86" s="601"/>
      <c r="S86" s="964"/>
      <c r="V86" s="13"/>
    </row>
    <row r="87" spans="2:22" ht="20.25" customHeight="1">
      <c r="B87" s="620"/>
      <c r="C87" s="66"/>
      <c r="E87" s="9"/>
      <c r="V87" s="13"/>
    </row>
    <row r="88" spans="2:22" ht="14.6">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4892.1882983211926</v>
      </c>
      <c r="D93" s="556">
        <f>SUM('4.  2011-2014 LRAM'!Y259:AL259)</f>
        <v>4935.6492641256145</v>
      </c>
      <c r="E93" s="556">
        <f>SUM('4.  2011-2014 LRAM'!Y388:AL388)</f>
        <v>5185.4055209060098</v>
      </c>
      <c r="F93" s="557">
        <f>SUM('4.  2011-2014 LRAM'!Y517:AL517)</f>
        <v>5244.2518475705392</v>
      </c>
      <c r="G93" s="557">
        <f>SUM('5.  2015-2020 LRAM'!Y199:AL199)</f>
        <v>5002.8173804170947</v>
      </c>
      <c r="H93" s="556">
        <f>SUM('5.  2015-2020 LRAM'!Y382:AL382)</f>
        <v>4000.9193636432547</v>
      </c>
      <c r="I93" s="557">
        <f>SUM('5.  2015-2020 LRAM'!Y565:AL565)</f>
        <v>2405.9884417399016</v>
      </c>
      <c r="J93" s="556">
        <f>SUM('5.  2015-2020 LRAM'!Y748:AL748)</f>
        <v>2084.8104589673117</v>
      </c>
      <c r="K93" s="556">
        <f>SUM('5.  2015-2020 LRAM'!Y931:AL931)</f>
        <v>1925.9340645419243</v>
      </c>
      <c r="L93" s="556">
        <f>SUM('5.  2015-2020 LRAM'!Y1114:AL1114)</f>
        <v>1884.1566381851671</v>
      </c>
      <c r="M93" s="556">
        <f>SUM(C93:L93)</f>
        <v>37562.121278418002</v>
      </c>
      <c r="T93" s="197"/>
      <c r="U93" s="197"/>
    </row>
    <row r="94" spans="2:22" s="90" customFormat="1" ht="23.25" hidden="1" customHeight="1">
      <c r="B94" s="198">
        <v>2012</v>
      </c>
      <c r="C94" s="558"/>
      <c r="D94" s="557">
        <f>SUM('4.  2011-2014 LRAM'!Y260:AL260)</f>
        <v>10861.502148191217</v>
      </c>
      <c r="E94" s="556">
        <f>SUM('4.  2011-2014 LRAM'!Y389:AL389)</f>
        <v>11796.383405955852</v>
      </c>
      <c r="F94" s="557">
        <f>SUM('4.  2011-2014 LRAM'!Y518:AL518)</f>
        <v>12384.714426751289</v>
      </c>
      <c r="G94" s="557">
        <f>SUM('5.  2015-2020 LRAM'!Y200:AL200)</f>
        <v>9953.9979458159578</v>
      </c>
      <c r="H94" s="556">
        <f>SUM('5.  2015-2020 LRAM'!Y383:AL383)</f>
        <v>9504.5600462799775</v>
      </c>
      <c r="I94" s="557">
        <f>SUM('5.  2015-2020 LRAM'!Y566:AL566)</f>
        <v>3946.9238062469894</v>
      </c>
      <c r="J94" s="556">
        <f>SUM('5.  2015-2020 LRAM'!Y749:AL749)</f>
        <v>3636.3257499171796</v>
      </c>
      <c r="K94" s="556">
        <f>SUM('5.  2015-2020 LRAM'!Y932:AL932)</f>
        <v>3489.4503443389231</v>
      </c>
      <c r="L94" s="556">
        <f>SUM('5.  2015-2020 LRAM'!Y1115:AL1115)</f>
        <v>3484.4883260305842</v>
      </c>
      <c r="M94" s="556">
        <f>SUM(D94:L94)</f>
        <v>69058.346199527965</v>
      </c>
      <c r="T94" s="197"/>
      <c r="U94" s="197"/>
    </row>
    <row r="95" spans="2:22" s="90" customFormat="1" ht="23.25" hidden="1" customHeight="1">
      <c r="B95" s="198">
        <v>2013</v>
      </c>
      <c r="C95" s="559"/>
      <c r="D95" s="559"/>
      <c r="E95" s="557">
        <f>SUM('4.  2011-2014 LRAM'!Y390:AL390)</f>
        <v>7461.5758923166095</v>
      </c>
      <c r="F95" s="557">
        <f>SUM('4.  2011-2014 LRAM'!Y519:AL519)</f>
        <v>7638.0164381636796</v>
      </c>
      <c r="G95" s="557">
        <f>SUM('5.  2015-2020 LRAM'!Y201:AL201)</f>
        <v>7633.2080322327793</v>
      </c>
      <c r="H95" s="556">
        <f>SUM('5.  2015-2020 LRAM'!Y384:AL384)</f>
        <v>5990.5377390524973</v>
      </c>
      <c r="I95" s="557">
        <f>SUM('5.  2015-2020 LRAM'!Y567:AL567)</f>
        <v>3010.4562384616843</v>
      </c>
      <c r="J95" s="556">
        <f>SUM('5.  2015-2020 LRAM'!Y750:AL750)</f>
        <v>2321.7890991931408</v>
      </c>
      <c r="K95" s="556">
        <f>SUM('5.  2015-2020 LRAM'!Y933:AL933)</f>
        <v>1934.3219918327436</v>
      </c>
      <c r="L95" s="556">
        <f>SUM('5.  2015-2020 LRAM'!Y1116:AL1116)</f>
        <v>1838.7889572859729</v>
      </c>
      <c r="M95" s="556">
        <f>SUM(C95:L95)</f>
        <v>37828.694388539101</v>
      </c>
      <c r="T95" s="197"/>
      <c r="U95" s="197"/>
    </row>
    <row r="96" spans="2:22" s="90" customFormat="1" ht="23.25" hidden="1" customHeight="1">
      <c r="B96" s="198">
        <v>2014</v>
      </c>
      <c r="C96" s="559"/>
      <c r="D96" s="559"/>
      <c r="E96" s="559"/>
      <c r="F96" s="557">
        <f>SUM('4.  2011-2014 LRAM'!Y520:AL520)</f>
        <v>16044.758981960189</v>
      </c>
      <c r="G96" s="557">
        <f>SUM('5.  2015-2020 LRAM'!Y202:AL202)</f>
        <v>15674.559008724247</v>
      </c>
      <c r="H96" s="556">
        <f>SUM('5.  2015-2020 LRAM'!Y385:AL385)</f>
        <v>13974.172714663315</v>
      </c>
      <c r="I96" s="557">
        <f>SUM('5.  2015-2020 LRAM'!Y568:AL568)</f>
        <v>11573.890770652282</v>
      </c>
      <c r="J96" s="556">
        <f>SUM('5.  2015-2020 LRAM'!Y751:AL751)</f>
        <v>10398.212259876784</v>
      </c>
      <c r="K96" s="556">
        <f>SUM('5.  2015-2020 LRAM'!Y934:AL934)</f>
        <v>9676.7499423731406</v>
      </c>
      <c r="L96" s="556">
        <f>SUM('5.  2015-2020 LRAM'!Y1117:AL1117)</f>
        <v>9177.0340255783849</v>
      </c>
      <c r="M96" s="556">
        <f>SUM(F96:L96)</f>
        <v>86519.37770382833</v>
      </c>
      <c r="T96" s="197"/>
      <c r="U96" s="197"/>
    </row>
    <row r="97" spans="2:21" s="90" customFormat="1" ht="23.25" hidden="1" customHeight="1">
      <c r="B97" s="198">
        <v>2015</v>
      </c>
      <c r="C97" s="559"/>
      <c r="D97" s="559"/>
      <c r="E97" s="559"/>
      <c r="F97" s="559"/>
      <c r="G97" s="557">
        <f>SUM('5.  2015-2020 LRAM'!Y203:AL203)</f>
        <v>32420.08771308326</v>
      </c>
      <c r="H97" s="556">
        <f>SUM('5.  2015-2020 LRAM'!Y386:AL386)</f>
        <v>31062.035651377308</v>
      </c>
      <c r="I97" s="557">
        <f>SUM('5.  2015-2020 LRAM'!Y569:AL569)</f>
        <v>29470.591613469594</v>
      </c>
      <c r="J97" s="556">
        <f>SUM('5.  2015-2020 LRAM'!Y752:AL752)</f>
        <v>27742.261800910201</v>
      </c>
      <c r="K97" s="556">
        <f>SUM('5.  2015-2020 LRAM'!Y935:AL935)</f>
        <v>28212.018937437188</v>
      </c>
      <c r="L97" s="556">
        <f>SUM('5.  2015-2020 LRAM'!Y1118:AL1118)</f>
        <v>29048.618661745939</v>
      </c>
      <c r="M97" s="556">
        <f>SUM(G97:L97)</f>
        <v>177955.61437802349</v>
      </c>
      <c r="T97" s="197"/>
      <c r="U97" s="197"/>
    </row>
    <row r="98" spans="2:21" s="90" customFormat="1" ht="23.25" hidden="1" customHeight="1">
      <c r="B98" s="198">
        <v>2016</v>
      </c>
      <c r="C98" s="559"/>
      <c r="D98" s="559"/>
      <c r="E98" s="559"/>
      <c r="F98" s="559"/>
      <c r="G98" s="559"/>
      <c r="H98" s="556">
        <f>SUM('5.  2015-2020 LRAM'!Y387:AL387)</f>
        <v>22516.706110661409</v>
      </c>
      <c r="I98" s="557">
        <f>SUM('5.  2015-2020 LRAM'!Y570:AL570)</f>
        <v>19529.852455940156</v>
      </c>
      <c r="J98" s="556">
        <f>SUM('5.  2015-2020 LRAM'!Y753:AL753)</f>
        <v>16444.520131616569</v>
      </c>
      <c r="K98" s="556">
        <f>SUM('5.  2015-2020 LRAM'!Y936:AL936)</f>
        <v>12298.664586428775</v>
      </c>
      <c r="L98" s="556">
        <f>SUM('5.  2015-2020 LRAM'!Y1119:AL1119)</f>
        <v>10802.133002996743</v>
      </c>
      <c r="M98" s="556">
        <f>SUM(H98:L98)</f>
        <v>81591.876287643652</v>
      </c>
      <c r="T98" s="197"/>
      <c r="U98" s="197"/>
    </row>
    <row r="99" spans="2:21" s="90" customFormat="1" ht="23.25" hidden="1" customHeight="1">
      <c r="B99" s="198">
        <v>2017</v>
      </c>
      <c r="C99" s="559"/>
      <c r="D99" s="559"/>
      <c r="E99" s="559"/>
      <c r="F99" s="559"/>
      <c r="G99" s="559"/>
      <c r="H99" s="559"/>
      <c r="I99" s="556">
        <f>SUM('5.  2015-2020 LRAM'!Y571:AL571)</f>
        <v>22609.260446080003</v>
      </c>
      <c r="J99" s="556">
        <f>SUM('5.  2015-2020 LRAM'!Y754:AL754)</f>
        <v>18217.281642914822</v>
      </c>
      <c r="K99" s="556">
        <f>SUM('5.  2015-2020 LRAM'!Y937:AL937)</f>
        <v>14057.449759540086</v>
      </c>
      <c r="L99" s="556">
        <f>SUM('5.  2015-2020 LRAM'!Y1120:AL1120)</f>
        <v>12633.311724307176</v>
      </c>
      <c r="M99" s="556">
        <f>SUM(I99:L99)</f>
        <v>67517.303572842095</v>
      </c>
      <c r="T99" s="197"/>
      <c r="U99" s="197"/>
    </row>
    <row r="100" spans="2:21" s="90" customFormat="1" ht="23.25" hidden="1" customHeight="1">
      <c r="B100" s="198">
        <v>2018</v>
      </c>
      <c r="C100" s="559"/>
      <c r="D100" s="559"/>
      <c r="E100" s="559"/>
      <c r="F100" s="559"/>
      <c r="G100" s="559"/>
      <c r="H100" s="559"/>
      <c r="I100" s="559"/>
      <c r="J100" s="556">
        <f>SUM('5.  2015-2020 LRAM'!Y755:AL755)</f>
        <v>10173.970824870521</v>
      </c>
      <c r="K100" s="556">
        <f>SUM('5.  2015-2020 LRAM'!Y938:AL938)</f>
        <v>9370.02612037576</v>
      </c>
      <c r="L100" s="556">
        <f>SUM('5.  2015-2020 LRAM'!Y1121:AL1121)</f>
        <v>0</v>
      </c>
      <c r="M100" s="556">
        <f>SUM(J100:L100)</f>
        <v>19543.996945246283</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4892.1882983211926</v>
      </c>
      <c r="D103" s="556">
        <f>D93+D94</f>
        <v>15797.151412316831</v>
      </c>
      <c r="E103" s="556">
        <f>E93+E94+E95</f>
        <v>24443.36481917847</v>
      </c>
      <c r="F103" s="556">
        <f>F93+F94+F95+F96</f>
        <v>41311.741694445693</v>
      </c>
      <c r="G103" s="556">
        <f>G93+G94+G95+G96+G97</f>
        <v>70684.670080273339</v>
      </c>
      <c r="H103" s="556">
        <f>H93+H94+H95+H96+H97+H98</f>
        <v>87048.931625677753</v>
      </c>
      <c r="I103" s="556">
        <f>I93+I94+I95+I96+I97+I98+I99</f>
        <v>92546.963772590621</v>
      </c>
      <c r="J103" s="556">
        <f>J93+J94+J95+J96+J97+J98+J99+J100</f>
        <v>91019.171968266513</v>
      </c>
      <c r="K103" s="556">
        <f>K93+K94+K95+K96+K97+K98+K99+K100+K101</f>
        <v>80964.615746868541</v>
      </c>
      <c r="L103" s="556">
        <f>SUM(L93:L102)</f>
        <v>68868.531336129963</v>
      </c>
      <c r="M103" s="556">
        <f>SUM(M93:M102)</f>
        <v>577577.3307540688</v>
      </c>
      <c r="T103" s="199"/>
      <c r="U103" s="199"/>
    </row>
    <row r="104" spans="2:21" s="27" customFormat="1" ht="24.75" hidden="1" customHeight="1">
      <c r="B104" s="572" t="s">
        <v>518</v>
      </c>
      <c r="C104" s="554">
        <f>'4.  2011-2014 LRAM'!AM132</f>
        <v>27972.674600000002</v>
      </c>
      <c r="D104" s="554">
        <f>'4.  2011-2014 LRAM'!AM262</f>
        <v>28148.3236</v>
      </c>
      <c r="E104" s="554">
        <f>'4.  2011-2014 LRAM'!AM392</f>
        <v>31595.098900000005</v>
      </c>
      <c r="F104" s="554">
        <f>'4.  2011-2014 LRAM'!AM522</f>
        <v>33591.702799999999</v>
      </c>
      <c r="G104" s="554">
        <f>'5.  2015-2020 LRAM'!AM205</f>
        <v>34043.034500000002</v>
      </c>
      <c r="H104" s="554">
        <f>'5.  2015-2020 LRAM'!AM389</f>
        <v>31601.7556</v>
      </c>
      <c r="I104" s="554">
        <f>'5.  2015-2020 LRAM'!AM573</f>
        <v>27398.000100000001</v>
      </c>
      <c r="J104" s="554">
        <f>'5.  2015-2020 LRAM'!AM757</f>
        <v>23073.07</v>
      </c>
      <c r="K104" s="554">
        <f>'5.  2015-2020 LRAM'!AM941</f>
        <v>0</v>
      </c>
      <c r="L104" s="554">
        <f>'5.  2015-2020 LRAM'!AM1125</f>
        <v>0</v>
      </c>
      <c r="M104" s="556">
        <f>SUM(C104:L104)</f>
        <v>237423.66010000004</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622.6977136633426</v>
      </c>
      <c r="K105" s="554">
        <f>'6.  Carrying Charges'!W147</f>
        <v>2149.7863554001333</v>
      </c>
      <c r="L105" s="554">
        <f>'6.  Carrying Charges'!W162</f>
        <v>3084.0452574637993</v>
      </c>
      <c r="M105" s="556">
        <f>SUM(C105:L105)</f>
        <v>5856.5293265272758</v>
      </c>
    </row>
    <row r="106" spans="2:21" ht="23.25" hidden="1" customHeight="1">
      <c r="B106" s="571" t="s">
        <v>26</v>
      </c>
      <c r="C106" s="554">
        <f>C103-C104+C105</f>
        <v>-23080.486301678808</v>
      </c>
      <c r="D106" s="554">
        <f t="shared" ref="D106:J106" si="3">D103-D104+D105</f>
        <v>-12351.172187683169</v>
      </c>
      <c r="E106" s="554">
        <f t="shared" si="3"/>
        <v>-7151.734080821534</v>
      </c>
      <c r="F106" s="554">
        <f t="shared" si="3"/>
        <v>7720.0388944456936</v>
      </c>
      <c r="G106" s="554">
        <f t="shared" si="3"/>
        <v>36641.635580273338</v>
      </c>
      <c r="H106" s="554">
        <f t="shared" si="3"/>
        <v>55447.176025677749</v>
      </c>
      <c r="I106" s="554">
        <f t="shared" si="3"/>
        <v>65148.963672590617</v>
      </c>
      <c r="J106" s="554">
        <f t="shared" si="3"/>
        <v>68568.799681929842</v>
      </c>
      <c r="K106" s="554">
        <f>K103-K104+K105</f>
        <v>83114.402102268679</v>
      </c>
      <c r="L106" s="554">
        <f>L103-L104+L105</f>
        <v>71952.576593593767</v>
      </c>
      <c r="M106" s="554">
        <f>M103-M104+M105</f>
        <v>346010.19998059602</v>
      </c>
    </row>
    <row r="107" spans="2:21" hidden="1"/>
    <row r="108" spans="2:21">
      <c r="B108" s="589"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963386</xdr:colOff>
                    <xdr:row>53</xdr:row>
                    <xdr:rowOff>27214</xdr:rowOff>
                  </from>
                  <to>
                    <xdr:col>2</xdr:col>
                    <xdr:colOff>1382486</xdr:colOff>
                    <xdr:row>54</xdr:row>
                    <xdr:rowOff>163286</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963386</xdr:colOff>
                    <xdr:row>56</xdr:row>
                    <xdr:rowOff>27214</xdr:rowOff>
                  </from>
                  <to>
                    <xdr:col>2</xdr:col>
                    <xdr:colOff>1382486</xdr:colOff>
                    <xdr:row>57</xdr:row>
                    <xdr:rowOff>163286</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963386</xdr:colOff>
                    <xdr:row>59</xdr:row>
                    <xdr:rowOff>27214</xdr:rowOff>
                  </from>
                  <to>
                    <xdr:col>2</xdr:col>
                    <xdr:colOff>1382486</xdr:colOff>
                    <xdr:row>60</xdr:row>
                    <xdr:rowOff>163286</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963386</xdr:colOff>
                    <xdr:row>62</xdr:row>
                    <xdr:rowOff>27214</xdr:rowOff>
                  </from>
                  <to>
                    <xdr:col>2</xdr:col>
                    <xdr:colOff>1382486</xdr:colOff>
                    <xdr:row>63</xdr:row>
                    <xdr:rowOff>163286</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963386</xdr:colOff>
                    <xdr:row>65</xdr:row>
                    <xdr:rowOff>27214</xdr:rowOff>
                  </from>
                  <to>
                    <xdr:col>2</xdr:col>
                    <xdr:colOff>1382486</xdr:colOff>
                    <xdr:row>66</xdr:row>
                    <xdr:rowOff>163286</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963386</xdr:colOff>
                    <xdr:row>68</xdr:row>
                    <xdr:rowOff>38100</xdr:rowOff>
                  </from>
                  <to>
                    <xdr:col>2</xdr:col>
                    <xdr:colOff>1382486</xdr:colOff>
                    <xdr:row>69</xdr:row>
                    <xdr:rowOff>179614</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963386</xdr:colOff>
                    <xdr:row>71</xdr:row>
                    <xdr:rowOff>38100</xdr:rowOff>
                  </from>
                  <to>
                    <xdr:col>2</xdr:col>
                    <xdr:colOff>1382486</xdr:colOff>
                    <xdr:row>72</xdr:row>
                    <xdr:rowOff>179614</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174171</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4" zoomScale="80" zoomScaleNormal="80" workbookViewId="0">
      <selection activeCell="F18" sqref="F18"/>
    </sheetView>
  </sheetViews>
  <sheetFormatPr defaultColWidth="9" defaultRowHeight="14.6"/>
  <cols>
    <col min="1" max="1" width="5.3828125" style="12" customWidth="1"/>
    <col min="2" max="2" width="27" style="12" customWidth="1"/>
    <col min="3" max="3" width="24.3046875" style="12" customWidth="1"/>
    <col min="4" max="4" width="23.3828125" style="12" customWidth="1"/>
    <col min="5" max="5" width="28.53515625" style="12" customWidth="1"/>
    <col min="6" max="6" width="44" style="12" customWidth="1"/>
    <col min="7" max="7" width="72.53515625" style="12" customWidth="1"/>
    <col min="8" max="16384" width="9"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551</v>
      </c>
    </row>
    <row r="19" spans="2:8" ht="15.45">
      <c r="B19" s="537" t="s">
        <v>611</v>
      </c>
    </row>
    <row r="20" spans="2:8" ht="13.5" customHeight="1"/>
    <row r="21" spans="2:8" ht="41.15" customHeight="1">
      <c r="B21" s="1010" t="s">
        <v>674</v>
      </c>
      <c r="C21" s="1010"/>
      <c r="D21" s="1010"/>
      <c r="E21" s="1010"/>
      <c r="F21" s="1010"/>
      <c r="G21" s="1010"/>
      <c r="H21" s="1010"/>
    </row>
    <row r="23" spans="2:8" s="609" customFormat="1" ht="15.45">
      <c r="B23" s="619" t="s">
        <v>546</v>
      </c>
      <c r="C23" s="619" t="s">
        <v>561</v>
      </c>
      <c r="D23" s="619" t="s">
        <v>545</v>
      </c>
      <c r="E23" s="1017" t="s">
        <v>34</v>
      </c>
      <c r="F23" s="1018"/>
      <c r="G23" s="1017" t="s">
        <v>544</v>
      </c>
      <c r="H23" s="1018"/>
    </row>
    <row r="24" spans="2:8">
      <c r="B24" s="608">
        <v>1</v>
      </c>
      <c r="C24" s="643"/>
      <c r="D24" s="607"/>
      <c r="E24" s="1015"/>
      <c r="F24" s="1016"/>
      <c r="G24" s="1019"/>
      <c r="H24" s="1020"/>
    </row>
    <row r="25" spans="2:8">
      <c r="B25" s="608">
        <v>2</v>
      </c>
      <c r="C25" s="643"/>
      <c r="D25" s="607"/>
      <c r="E25" s="1015"/>
      <c r="F25" s="1016"/>
      <c r="G25" s="1019"/>
      <c r="H25" s="1020"/>
    </row>
    <row r="26" spans="2:8">
      <c r="B26" s="608">
        <v>3</v>
      </c>
      <c r="C26" s="643"/>
      <c r="D26" s="607"/>
      <c r="E26" s="1015"/>
      <c r="F26" s="1016"/>
      <c r="G26" s="1019"/>
      <c r="H26" s="1020"/>
    </row>
    <row r="27" spans="2:8">
      <c r="B27" s="608">
        <v>4</v>
      </c>
      <c r="C27" s="643"/>
      <c r="D27" s="607"/>
      <c r="E27" s="1015"/>
      <c r="F27" s="1016"/>
      <c r="G27" s="1019"/>
      <c r="H27" s="1020"/>
    </row>
    <row r="28" spans="2:8">
      <c r="B28" s="608">
        <v>5</v>
      </c>
      <c r="C28" s="643"/>
      <c r="D28" s="607"/>
      <c r="E28" s="1015"/>
      <c r="F28" s="1016"/>
      <c r="G28" s="1019"/>
      <c r="H28" s="1020"/>
    </row>
    <row r="29" spans="2:8">
      <c r="B29" s="608">
        <v>6</v>
      </c>
      <c r="C29" s="643"/>
      <c r="D29" s="607"/>
      <c r="E29" s="1015"/>
      <c r="F29" s="1016"/>
      <c r="G29" s="1019"/>
      <c r="H29" s="1020"/>
    </row>
    <row r="30" spans="2:8">
      <c r="B30" s="608">
        <v>7</v>
      </c>
      <c r="C30" s="643"/>
      <c r="D30" s="607"/>
      <c r="E30" s="1015"/>
      <c r="F30" s="1016"/>
      <c r="G30" s="1019"/>
      <c r="H30" s="1020"/>
    </row>
    <row r="31" spans="2:8">
      <c r="B31" s="608">
        <v>8</v>
      </c>
      <c r="C31" s="643"/>
      <c r="D31" s="607"/>
      <c r="E31" s="1015"/>
      <c r="F31" s="1016"/>
      <c r="G31" s="1019"/>
      <c r="H31" s="1020"/>
    </row>
    <row r="32" spans="2:8">
      <c r="B32" s="608">
        <v>9</v>
      </c>
      <c r="C32" s="643"/>
      <c r="D32" s="607"/>
      <c r="E32" s="1015"/>
      <c r="F32" s="1016"/>
      <c r="G32" s="1019"/>
      <c r="H32" s="1020"/>
    </row>
    <row r="33" spans="2:8">
      <c r="B33" s="608">
        <v>10</v>
      </c>
      <c r="C33" s="643"/>
      <c r="D33" s="607"/>
      <c r="E33" s="1015"/>
      <c r="F33" s="1016"/>
      <c r="G33" s="1019"/>
      <c r="H33" s="1020"/>
    </row>
    <row r="34" spans="2:8">
      <c r="B34" s="608" t="s">
        <v>479</v>
      </c>
      <c r="C34" s="643"/>
      <c r="D34" s="607"/>
      <c r="E34" s="1015"/>
      <c r="F34" s="1016"/>
      <c r="G34" s="1019"/>
      <c r="H34" s="1020"/>
    </row>
    <row r="36" spans="2:8" ht="30.75" customHeight="1">
      <c r="B36" s="537" t="s">
        <v>607</v>
      </c>
    </row>
    <row r="37" spans="2:8" ht="23.25" customHeight="1">
      <c r="B37" s="568" t="s">
        <v>612</v>
      </c>
      <c r="C37" s="605"/>
      <c r="D37" s="605"/>
      <c r="E37" s="605"/>
      <c r="F37" s="605"/>
      <c r="G37" s="605"/>
      <c r="H37" s="605"/>
    </row>
    <row r="39" spans="2:8" s="90" customFormat="1" ht="15.45">
      <c r="B39" s="619" t="s">
        <v>546</v>
      </c>
      <c r="C39" s="619" t="s">
        <v>561</v>
      </c>
      <c r="D39" s="619" t="s">
        <v>545</v>
      </c>
      <c r="E39" s="1017" t="s">
        <v>34</v>
      </c>
      <c r="F39" s="1018"/>
      <c r="G39" s="1017" t="s">
        <v>544</v>
      </c>
      <c r="H39" s="1018"/>
    </row>
    <row r="40" spans="2:8">
      <c r="B40" s="608">
        <v>1</v>
      </c>
      <c r="C40" s="643"/>
      <c r="D40" s="607"/>
      <c r="E40" s="1015"/>
      <c r="F40" s="1016"/>
      <c r="G40" s="1019"/>
      <c r="H40" s="1020"/>
    </row>
    <row r="41" spans="2:8">
      <c r="B41" s="608">
        <v>2</v>
      </c>
      <c r="C41" s="643"/>
      <c r="D41" s="607"/>
      <c r="E41" s="1015"/>
      <c r="F41" s="1016"/>
      <c r="G41" s="1019"/>
      <c r="H41" s="1020"/>
    </row>
    <row r="42" spans="2:8">
      <c r="B42" s="608">
        <v>3</v>
      </c>
      <c r="C42" s="643"/>
      <c r="D42" s="607"/>
      <c r="E42" s="1015"/>
      <c r="F42" s="1016"/>
      <c r="G42" s="1019"/>
      <c r="H42" s="1020"/>
    </row>
    <row r="43" spans="2:8">
      <c r="B43" s="608">
        <v>4</v>
      </c>
      <c r="C43" s="643"/>
      <c r="D43" s="607"/>
      <c r="E43" s="1015"/>
      <c r="F43" s="1016"/>
      <c r="G43" s="1019"/>
      <c r="H43" s="1020"/>
    </row>
    <row r="44" spans="2:8">
      <c r="B44" s="608">
        <v>5</v>
      </c>
      <c r="C44" s="643"/>
      <c r="D44" s="607"/>
      <c r="E44" s="1015"/>
      <c r="F44" s="1016"/>
      <c r="G44" s="1019"/>
      <c r="H44" s="1020"/>
    </row>
    <row r="45" spans="2:8">
      <c r="B45" s="608">
        <v>6</v>
      </c>
      <c r="C45" s="643"/>
      <c r="D45" s="607"/>
      <c r="E45" s="1015"/>
      <c r="F45" s="1016"/>
      <c r="G45" s="1019"/>
      <c r="H45" s="1020"/>
    </row>
    <row r="46" spans="2:8">
      <c r="B46" s="608">
        <v>7</v>
      </c>
      <c r="C46" s="643"/>
      <c r="D46" s="607"/>
      <c r="E46" s="1015"/>
      <c r="F46" s="1016"/>
      <c r="G46" s="1019"/>
      <c r="H46" s="1020"/>
    </row>
    <row r="47" spans="2:8">
      <c r="B47" s="608">
        <v>8</v>
      </c>
      <c r="C47" s="643"/>
      <c r="D47" s="607"/>
      <c r="E47" s="1015"/>
      <c r="F47" s="1016"/>
      <c r="G47" s="1019"/>
      <c r="H47" s="1020"/>
    </row>
    <row r="48" spans="2:8">
      <c r="B48" s="608">
        <v>9</v>
      </c>
      <c r="C48" s="643"/>
      <c r="D48" s="607"/>
      <c r="E48" s="1015"/>
      <c r="F48" s="1016"/>
      <c r="G48" s="1019"/>
      <c r="H48" s="1020"/>
    </row>
    <row r="49" spans="2:8">
      <c r="B49" s="608">
        <v>10</v>
      </c>
      <c r="C49" s="643"/>
      <c r="D49" s="607"/>
      <c r="E49" s="1015"/>
      <c r="F49" s="1016"/>
      <c r="G49" s="1019"/>
      <c r="H49" s="1020"/>
    </row>
    <row r="50" spans="2:8">
      <c r="B50" s="608" t="s">
        <v>479</v>
      </c>
      <c r="C50" s="643"/>
      <c r="D50" s="607"/>
      <c r="E50" s="1015"/>
      <c r="F50" s="1016"/>
      <c r="G50" s="1019"/>
      <c r="H50" s="1020"/>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90" zoomScaleNormal="90" workbookViewId="0">
      <selection activeCell="F71" sqref="F71"/>
    </sheetView>
  </sheetViews>
  <sheetFormatPr defaultColWidth="9" defaultRowHeight="14.6"/>
  <cols>
    <col min="1" max="1" width="5.3046875" style="12" customWidth="1"/>
    <col min="2" max="2" width="27.3046875" style="10" customWidth="1"/>
    <col min="3" max="3" width="23" style="10" customWidth="1"/>
    <col min="4" max="4" width="32.3046875" style="12" customWidth="1"/>
    <col min="5" max="5" width="26.3046875" style="12" customWidth="1"/>
    <col min="6" max="6" width="24" style="12" customWidth="1"/>
    <col min="7" max="7" width="21.3828125" style="12" customWidth="1"/>
    <col min="8" max="8" width="24" style="12" customWidth="1"/>
    <col min="9" max="13" width="22" style="12" customWidth="1"/>
    <col min="14" max="14" width="26" style="12" customWidth="1"/>
    <col min="15" max="16" width="22" style="12" customWidth="1"/>
    <col min="17" max="17" width="16.3046875" style="12" customWidth="1"/>
    <col min="18" max="18" width="13.535156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1021" t="s">
        <v>752</v>
      </c>
      <c r="C11" s="1021"/>
      <c r="D11" s="1021"/>
      <c r="E11" s="1021"/>
      <c r="F11" s="1021"/>
      <c r="G11" s="1021"/>
      <c r="H11" s="1021"/>
      <c r="I11" s="1021"/>
      <c r="J11" s="1021"/>
      <c r="K11" s="1021"/>
      <c r="L11" s="1021"/>
      <c r="M11" s="1021"/>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50 - 4,999 kW</v>
      </c>
      <c r="G13" s="243" t="str">
        <f>'1.  LRAMVA Summary'!G52</f>
        <v>Sentinel Lighting</v>
      </c>
      <c r="H13" s="243" t="str">
        <f>'1.  LRAMVA Summary'!H52</f>
        <v>Street Lighting</v>
      </c>
      <c r="I13" s="243" t="str">
        <f>'1.  LRAMVA Summary'!I52</f>
        <v>Unmetered Scattered Load</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kWh</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3215031</v>
      </c>
      <c r="D15" s="451">
        <v>1219155</v>
      </c>
      <c r="E15" s="451">
        <v>658151</v>
      </c>
      <c r="F15" s="451">
        <v>1305675</v>
      </c>
      <c r="G15" s="451">
        <v>632</v>
      </c>
      <c r="H15" s="451">
        <v>29704</v>
      </c>
      <c r="I15" s="451">
        <v>1714</v>
      </c>
      <c r="J15" s="451"/>
      <c r="K15" s="451"/>
      <c r="L15" s="451"/>
      <c r="M15" s="451"/>
      <c r="N15" s="451"/>
      <c r="O15" s="451"/>
      <c r="P15" s="452"/>
      <c r="Q15" s="452"/>
    </row>
    <row r="16" spans="2:17" s="456" customFormat="1" ht="15.75" customHeight="1">
      <c r="B16" s="461" t="s">
        <v>28</v>
      </c>
      <c r="C16" s="626">
        <f>SUM(D16:Q16)</f>
        <v>3319</v>
      </c>
      <c r="D16" s="450"/>
      <c r="E16" s="450"/>
      <c r="F16" s="450">
        <v>3236</v>
      </c>
      <c r="G16" s="450">
        <v>2</v>
      </c>
      <c r="H16" s="450">
        <v>81</v>
      </c>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1219155</v>
      </c>
      <c r="E18" s="192">
        <f t="shared" si="0"/>
        <v>658151</v>
      </c>
      <c r="F18" s="192">
        <f>IF(F14="kw",HLOOKUP(F14,F14:F16,3,FALSE),HLOOKUP(F14,F14:F16,2,FALSE))</f>
        <v>3236</v>
      </c>
      <c r="G18" s="192">
        <f t="shared" ref="G18:Q18" si="1">IF(G14="kw",HLOOKUP(G14,G14:G16,3,FALSE),HLOOKUP(G14,G14:G16,2,FALSE))</f>
        <v>2</v>
      </c>
      <c r="H18" s="192">
        <f t="shared" si="1"/>
        <v>81</v>
      </c>
      <c r="I18" s="192">
        <f t="shared" si="1"/>
        <v>1714</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668</v>
      </c>
      <c r="C20" s="453"/>
      <c r="D20" s="454"/>
    </row>
    <row r="21" spans="2:17" s="438" customFormat="1" ht="21" customHeight="1">
      <c r="B21" s="460" t="s">
        <v>366</v>
      </c>
      <c r="C21" s="368" t="s">
        <v>759</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1021" t="s">
        <v>752</v>
      </c>
      <c r="C26" s="1021"/>
      <c r="D26" s="1021"/>
      <c r="E26" s="1021"/>
      <c r="F26" s="1021"/>
      <c r="G26" s="1021"/>
      <c r="H26" s="1021"/>
      <c r="I26" s="1021"/>
      <c r="J26" s="1021"/>
      <c r="K26" s="1021"/>
      <c r="L26" s="1021"/>
      <c r="M26" s="1021"/>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50 - 4,999 kW</v>
      </c>
      <c r="G28" s="243" t="str">
        <f>'1.  LRAMVA Summary'!G52</f>
        <v>Sentinel Lighting</v>
      </c>
      <c r="H28" s="243" t="str">
        <f>'1.  LRAMVA Summary'!H52</f>
        <v>Street Lighting</v>
      </c>
      <c r="I28" s="243" t="str">
        <f>'1.  LRAMVA Summary'!I52</f>
        <v>Unmetered Scattered Load</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kWh</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c r="D30" s="462"/>
      <c r="E30" s="462"/>
      <c r="F30" s="462"/>
      <c r="G30" s="462"/>
      <c r="H30" s="462"/>
      <c r="I30" s="462"/>
      <c r="J30" s="462"/>
      <c r="K30" s="462"/>
      <c r="L30" s="462"/>
      <c r="M30" s="462"/>
      <c r="N30" s="462"/>
      <c r="O30" s="462"/>
      <c r="P30" s="462"/>
      <c r="Q30" s="452"/>
    </row>
    <row r="31" spans="2:17" s="463" customFormat="1" ht="15" customHeight="1">
      <c r="B31" s="461" t="s">
        <v>28</v>
      </c>
      <c r="C31" s="626"/>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668</v>
      </c>
      <c r="C35" s="453"/>
      <c r="D35" s="454"/>
      <c r="E35" s="93"/>
      <c r="F35" s="93"/>
      <c r="G35" s="93"/>
      <c r="H35" s="93"/>
      <c r="I35" s="93"/>
      <c r="J35" s="93"/>
      <c r="K35" s="93"/>
      <c r="L35" s="93"/>
      <c r="M35" s="93"/>
      <c r="N35" s="93"/>
      <c r="O35" s="93"/>
      <c r="P35" s="93"/>
      <c r="Q35" s="93"/>
    </row>
    <row r="36" spans="2:32" s="438" customFormat="1" ht="21" customHeight="1">
      <c r="B36" s="460" t="s">
        <v>366</v>
      </c>
      <c r="C36" s="453"/>
      <c r="D36" s="454"/>
    </row>
    <row r="37" spans="2:32" s="17" customFormat="1" ht="15.75" customHeight="1">
      <c r="B37" s="166"/>
      <c r="C37" s="167"/>
      <c r="D37" s="163"/>
      <c r="R37" s="163"/>
    </row>
    <row r="38" spans="2:32" s="17" customFormat="1" ht="15.75" customHeight="1">
      <c r="B38" s="166"/>
      <c r="C38" s="166"/>
      <c r="D38" s="163"/>
      <c r="R38" s="163"/>
    </row>
    <row r="39" spans="2:32" s="20" customFormat="1" ht="15.45">
      <c r="B39" s="118" t="s">
        <v>452</v>
      </c>
      <c r="C39" s="35"/>
      <c r="D39" s="34"/>
      <c r="E39" s="39"/>
      <c r="F39" s="40"/>
    </row>
    <row r="40" spans="2:32" s="70" customFormat="1" ht="39" customHeight="1">
      <c r="B40" s="1021" t="s">
        <v>605</v>
      </c>
      <c r="C40" s="1021"/>
      <c r="D40" s="1021"/>
      <c r="E40" s="1021"/>
      <c r="F40" s="1021"/>
      <c r="G40" s="1021"/>
      <c r="H40" s="1021"/>
      <c r="I40" s="1021"/>
      <c r="J40" s="1021"/>
      <c r="K40" s="1021"/>
      <c r="L40" s="1021"/>
      <c r="M40" s="1021"/>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602</v>
      </c>
      <c r="D42" s="243" t="str">
        <f>'1.  LRAMVA Summary'!D52</f>
        <v>Residential</v>
      </c>
      <c r="E42" s="243" t="str">
        <f>'1.  LRAMVA Summary'!E52</f>
        <v>GS&lt;50 kW</v>
      </c>
      <c r="F42" s="243" t="str">
        <f>'1.  LRAMVA Summary'!F52</f>
        <v>GS 50 - 4,999 kW</v>
      </c>
      <c r="G42" s="243" t="str">
        <f>'1.  LRAMVA Summary'!G52</f>
        <v>Sentinel Lighting</v>
      </c>
      <c r="H42" s="243" t="str">
        <f>'1.  LRAMVA Summary'!H52</f>
        <v>Street Lighting</v>
      </c>
      <c r="I42" s="243" t="str">
        <f>'1.  LRAMVA Summary'!I52</f>
        <v>Unmetered Scattered Load</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kWh</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9">
      <c r="B44" s="170">
        <v>2011</v>
      </c>
      <c r="C44" s="534">
        <v>2013</v>
      </c>
      <c r="D44" s="190">
        <f t="shared" ref="D44:Q44" si="3">IF(ISBLANK($C$44),0,IF($C44=$D$9,HLOOKUP(D43,D14:D18,5,FALSE),HLOOKUP(D43,D29:D33,5,FALSE)))</f>
        <v>1219155</v>
      </c>
      <c r="E44" s="190">
        <f>IF(ISBLANK($C$44),0,IF($C44=$D$9,HLOOKUP(E43,E14:E18,5,FALSE),HLOOKUP(E43,E29:E33,5,FALSE)))</f>
        <v>658151</v>
      </c>
      <c r="F44" s="190">
        <f t="shared" si="3"/>
        <v>3236</v>
      </c>
      <c r="G44" s="190">
        <f t="shared" si="3"/>
        <v>2</v>
      </c>
      <c r="H44" s="190">
        <f t="shared" si="3"/>
        <v>81</v>
      </c>
      <c r="I44" s="190">
        <f t="shared" si="3"/>
        <v>1714</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9">
      <c r="B45" s="170">
        <v>2012</v>
      </c>
      <c r="C45" s="534">
        <v>2013</v>
      </c>
      <c r="D45" s="190">
        <f t="shared" ref="D45:Q45" si="4">IF(ISBLANK($C$45),0,IF($C$45=$D$9,HLOOKUP(D43,D14:D18,5,FALSE),HLOOKUP(D43,D29:D33,5,FALSE)))</f>
        <v>1219155</v>
      </c>
      <c r="E45" s="190">
        <f t="shared" si="4"/>
        <v>658151</v>
      </c>
      <c r="F45" s="190">
        <f t="shared" si="4"/>
        <v>3236</v>
      </c>
      <c r="G45" s="190">
        <f t="shared" si="4"/>
        <v>2</v>
      </c>
      <c r="H45" s="190">
        <f t="shared" si="4"/>
        <v>81</v>
      </c>
      <c r="I45" s="190">
        <f t="shared" si="4"/>
        <v>1714</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9">
      <c r="B46" s="171">
        <v>2013</v>
      </c>
      <c r="C46" s="534">
        <v>2013</v>
      </c>
      <c r="D46" s="190">
        <f t="shared" ref="D46:Q46" si="5">IF(ISBLANK($C$46),0,IF($C$46=$D$9,HLOOKUP(D43,D14:D18,5,FALSE),HLOOKUP(D43,D29:D33,5,FALSE)))</f>
        <v>1219155</v>
      </c>
      <c r="E46" s="190">
        <f t="shared" si="5"/>
        <v>658151</v>
      </c>
      <c r="F46" s="190">
        <f t="shared" si="5"/>
        <v>3236</v>
      </c>
      <c r="G46" s="190">
        <f t="shared" si="5"/>
        <v>2</v>
      </c>
      <c r="H46" s="190">
        <f t="shared" si="5"/>
        <v>81</v>
      </c>
      <c r="I46" s="190">
        <f t="shared" si="5"/>
        <v>1714</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9">
      <c r="B47" s="171">
        <v>2014</v>
      </c>
      <c r="C47" s="534">
        <v>2013</v>
      </c>
      <c r="D47" s="190">
        <f t="shared" ref="D47:Q47" si="6">IF(ISBLANK($C$47),0,IF($C$47=$D$9,HLOOKUP(D43,D14:D18,5,FALSE),HLOOKUP(D43,D29:D33,5,FALSE)))</f>
        <v>1219155</v>
      </c>
      <c r="E47" s="190">
        <f t="shared" si="6"/>
        <v>658151</v>
      </c>
      <c r="F47" s="190">
        <f t="shared" si="6"/>
        <v>3236</v>
      </c>
      <c r="G47" s="190">
        <f t="shared" si="6"/>
        <v>2</v>
      </c>
      <c r="H47" s="190">
        <f t="shared" si="6"/>
        <v>81</v>
      </c>
      <c r="I47" s="190">
        <f t="shared" si="6"/>
        <v>1714</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9">
      <c r="B48" s="171">
        <v>2015</v>
      </c>
      <c r="C48" s="534">
        <v>2013</v>
      </c>
      <c r="D48" s="190">
        <f t="shared" ref="D48:Q48" si="7">IF(ISBLANK($C$48),0,IF($C$48=$D$9,HLOOKUP(D43,D14:D18,5,FALSE),HLOOKUP(D43,D29:D33,5,FALSE)))</f>
        <v>1219155</v>
      </c>
      <c r="E48" s="190">
        <f t="shared" si="7"/>
        <v>658151</v>
      </c>
      <c r="F48" s="190">
        <f t="shared" si="7"/>
        <v>3236</v>
      </c>
      <c r="G48" s="190">
        <f t="shared" si="7"/>
        <v>2</v>
      </c>
      <c r="H48" s="190">
        <f t="shared" si="7"/>
        <v>81</v>
      </c>
      <c r="I48" s="190">
        <f t="shared" si="7"/>
        <v>1714</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9">
      <c r="B49" s="171">
        <v>2016</v>
      </c>
      <c r="C49" s="534">
        <v>2013</v>
      </c>
      <c r="D49" s="190">
        <f t="shared" ref="D49:Q49" si="8">IF(ISBLANK($C$49),0,IF($C$49=$D$9,HLOOKUP(D43,D14:D18,5,FALSE),HLOOKUP(D43,D29:D33,5,FALSE)))</f>
        <v>1219155</v>
      </c>
      <c r="E49" s="190">
        <f t="shared" si="8"/>
        <v>658151</v>
      </c>
      <c r="F49" s="190">
        <f t="shared" si="8"/>
        <v>3236</v>
      </c>
      <c r="G49" s="190">
        <f t="shared" si="8"/>
        <v>2</v>
      </c>
      <c r="H49" s="190">
        <f t="shared" si="8"/>
        <v>81</v>
      </c>
      <c r="I49" s="190">
        <f t="shared" si="8"/>
        <v>1714</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9">
      <c r="B50" s="171">
        <v>2017</v>
      </c>
      <c r="C50" s="534">
        <v>2013</v>
      </c>
      <c r="D50" s="190">
        <f t="shared" ref="D50:I50" si="9">IF(ISBLANK($C$50),0,IF($C$50=$D$9,HLOOKUP(D43,D14:D18,5,FALSE),HLOOKUP(D43,D29:D33,5,FALSE)))</f>
        <v>1219155</v>
      </c>
      <c r="E50" s="190">
        <f t="shared" si="9"/>
        <v>658151</v>
      </c>
      <c r="F50" s="190">
        <f t="shared" si="9"/>
        <v>3236</v>
      </c>
      <c r="G50" s="190">
        <f t="shared" si="9"/>
        <v>2</v>
      </c>
      <c r="H50" s="190">
        <f t="shared" si="9"/>
        <v>81</v>
      </c>
      <c r="I50" s="190">
        <f t="shared" si="9"/>
        <v>1714</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9">
      <c r="B51" s="171">
        <v>2018</v>
      </c>
      <c r="C51" s="534">
        <v>2013</v>
      </c>
      <c r="D51" s="190">
        <f t="shared" ref="D51:Q51" si="11">IF(ISBLANK($C$51),0,IF($C$51=$D$9,HLOOKUP(D43,D14:D18,5,FALSE),HLOOKUP(D43,D29:D33,5,FALSE)))</f>
        <v>1219155</v>
      </c>
      <c r="E51" s="190">
        <f t="shared" si="11"/>
        <v>658151</v>
      </c>
      <c r="F51" s="190">
        <f t="shared" si="11"/>
        <v>3236</v>
      </c>
      <c r="G51" s="190">
        <f t="shared" si="11"/>
        <v>2</v>
      </c>
      <c r="H51" s="190">
        <f t="shared" si="11"/>
        <v>81</v>
      </c>
      <c r="I51" s="190">
        <f t="shared" si="11"/>
        <v>1714</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9">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9"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topLeftCell="B1" zoomScale="80" zoomScaleNormal="80" workbookViewId="0">
      <pane ySplit="14" topLeftCell="A15" activePane="bottomLeft" state="frozen"/>
      <selection pane="bottomLeft" activeCell="Q25" sqref="Q25"/>
    </sheetView>
  </sheetViews>
  <sheetFormatPr defaultColWidth="9" defaultRowHeight="14.6" outlineLevelRow="1"/>
  <cols>
    <col min="1" max="1" width="6.53515625" style="4" customWidth="1"/>
    <col min="2" max="2" width="36.53515625" style="5" customWidth="1"/>
    <col min="3" max="3" width="17" style="78" customWidth="1"/>
    <col min="4" max="5" width="18" style="5" customWidth="1"/>
    <col min="6" max="6" width="18.53515625" style="5" customWidth="1"/>
    <col min="7" max="8" width="15.3828125" style="5" customWidth="1"/>
    <col min="9" max="9" width="17.3046875" style="5" customWidth="1"/>
    <col min="10" max="13" width="16" style="5" customWidth="1"/>
    <col min="14" max="14" width="19" style="5" customWidth="1"/>
    <col min="15" max="15" width="16.535156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1022" t="s">
        <v>171</v>
      </c>
      <c r="C4" s="85" t="s">
        <v>175</v>
      </c>
      <c r="D4" s="85"/>
      <c r="E4" s="49"/>
    </row>
    <row r="5" spans="1:26" s="18" customFormat="1" ht="26.25" hidden="1" customHeight="1" outlineLevel="1" thickBot="1">
      <c r="A5" s="4"/>
      <c r="B5" s="1022"/>
      <c r="C5" s="86" t="s">
        <v>172</v>
      </c>
      <c r="D5" s="86"/>
      <c r="E5" s="49"/>
    </row>
    <row r="6" spans="1:26" ht="26.25" hidden="1" customHeight="1" outlineLevel="1" thickBot="1">
      <c r="B6" s="1022"/>
      <c r="C6" s="1028" t="s">
        <v>551</v>
      </c>
      <c r="D6" s="1029"/>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1030" t="s">
        <v>613</v>
      </c>
      <c r="C12" s="1030"/>
      <c r="D12" s="1030"/>
      <c r="E12" s="1030"/>
      <c r="F12" s="1030"/>
      <c r="G12" s="1030"/>
      <c r="H12" s="1030"/>
      <c r="I12" s="1030"/>
      <c r="J12" s="1030"/>
      <c r="K12" s="1030"/>
      <c r="L12" s="1030"/>
      <c r="M12" s="1030"/>
      <c r="N12" s="1030"/>
      <c r="O12" s="103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760</v>
      </c>
      <c r="E14" s="472" t="s">
        <v>761</v>
      </c>
      <c r="F14" s="472" t="s">
        <v>762</v>
      </c>
      <c r="G14" s="472" t="s">
        <v>763</v>
      </c>
      <c r="H14" s="472" t="s">
        <v>764</v>
      </c>
      <c r="I14" s="472" t="s">
        <v>765</v>
      </c>
      <c r="J14" s="472" t="s">
        <v>766</v>
      </c>
      <c r="K14" s="472" t="s">
        <v>767</v>
      </c>
      <c r="L14" s="472" t="s">
        <v>768</v>
      </c>
      <c r="M14" s="472" t="s">
        <v>1697</v>
      </c>
      <c r="N14" s="472" t="s">
        <v>753</v>
      </c>
      <c r="O14" s="472" t="s">
        <v>563</v>
      </c>
      <c r="P14" s="7"/>
    </row>
    <row r="15" spans="1:26" s="7" customFormat="1" ht="18.75" customHeight="1">
      <c r="B15" s="473" t="s">
        <v>188</v>
      </c>
      <c r="C15" s="1023"/>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1024"/>
      <c r="D16" s="477">
        <v>4</v>
      </c>
      <c r="E16" s="477">
        <v>4</v>
      </c>
      <c r="F16" s="477">
        <v>4</v>
      </c>
      <c r="G16" s="477">
        <v>4</v>
      </c>
      <c r="H16" s="477">
        <v>4</v>
      </c>
      <c r="I16" s="477">
        <v>4</v>
      </c>
      <c r="J16" s="477">
        <v>4</v>
      </c>
      <c r="K16" s="477">
        <v>4</v>
      </c>
      <c r="L16" s="477">
        <v>4</v>
      </c>
      <c r="M16" s="477">
        <v>4</v>
      </c>
      <c r="N16" s="477">
        <v>4</v>
      </c>
      <c r="O16" s="478"/>
    </row>
    <row r="17" spans="1:15" s="111" customFormat="1" ht="17.25" customHeight="1">
      <c r="B17" s="479" t="s">
        <v>560</v>
      </c>
      <c r="C17" s="1025"/>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8</v>
      </c>
      <c r="O17" s="113">
        <f t="shared" si="1"/>
        <v>12</v>
      </c>
    </row>
    <row r="18" spans="1:15" s="7" customFormat="1" ht="17.25" customHeight="1">
      <c r="B18" s="480" t="str">
        <f>'1.  LRAMVA Summary'!B29</f>
        <v>Residential</v>
      </c>
      <c r="C18" s="1026" t="str">
        <f>'2. LRAMVA Threshold'!D43</f>
        <v>kWh</v>
      </c>
      <c r="D18" s="46">
        <v>1.37E-2</v>
      </c>
      <c r="E18" s="46">
        <v>1.37E-2</v>
      </c>
      <c r="F18" s="46">
        <v>1.38E-2</v>
      </c>
      <c r="G18" s="46">
        <v>1.44E-2</v>
      </c>
      <c r="H18" s="46">
        <v>1.46E-2</v>
      </c>
      <c r="I18" s="46">
        <v>1.4800000000000001E-2</v>
      </c>
      <c r="J18" s="46">
        <v>1.1299999999999999E-2</v>
      </c>
      <c r="K18" s="46">
        <v>7.6E-3</v>
      </c>
      <c r="L18" s="46">
        <v>3.8E-3</v>
      </c>
      <c r="M18" s="46">
        <v>0</v>
      </c>
      <c r="N18" s="46">
        <v>0</v>
      </c>
      <c r="O18" s="69"/>
    </row>
    <row r="19" spans="1:15" s="7" customFormat="1" ht="15" hidden="1" customHeight="1" outlineLevel="1">
      <c r="B19" s="536" t="s">
        <v>511</v>
      </c>
      <c r="C19" s="1024"/>
      <c r="D19" s="46"/>
      <c r="E19" s="46"/>
      <c r="F19" s="46"/>
      <c r="G19" s="46"/>
      <c r="H19" s="46"/>
      <c r="I19" s="46"/>
      <c r="J19" s="46"/>
      <c r="K19" s="46"/>
      <c r="L19" s="46"/>
      <c r="M19" s="46"/>
      <c r="N19" s="46"/>
      <c r="O19" s="69"/>
    </row>
    <row r="20" spans="1:15" s="7" customFormat="1" ht="15" hidden="1" customHeight="1" outlineLevel="1">
      <c r="B20" s="536" t="s">
        <v>512</v>
      </c>
      <c r="C20" s="1024"/>
      <c r="D20" s="46"/>
      <c r="E20" s="46"/>
      <c r="F20" s="46"/>
      <c r="G20" s="46"/>
      <c r="H20" s="46"/>
      <c r="I20" s="46"/>
      <c r="J20" s="46"/>
      <c r="K20" s="46"/>
      <c r="L20" s="46"/>
      <c r="M20" s="46"/>
      <c r="N20" s="46"/>
      <c r="O20" s="69"/>
    </row>
    <row r="21" spans="1:15" s="7" customFormat="1" ht="15" hidden="1" customHeight="1" outlineLevel="1">
      <c r="B21" s="536" t="s">
        <v>489</v>
      </c>
      <c r="C21" s="1024"/>
      <c r="D21" s="46"/>
      <c r="E21" s="46"/>
      <c r="F21" s="46"/>
      <c r="G21" s="46"/>
      <c r="H21" s="46"/>
      <c r="I21" s="46"/>
      <c r="J21" s="46"/>
      <c r="K21" s="46"/>
      <c r="L21" s="46"/>
      <c r="M21" s="46"/>
      <c r="N21" s="46"/>
      <c r="O21" s="69"/>
    </row>
    <row r="22" spans="1:15" s="7" customFormat="1" ht="14.25" customHeight="1" collapsed="1">
      <c r="B22" s="536" t="s">
        <v>513</v>
      </c>
      <c r="C22" s="1027"/>
      <c r="D22" s="65">
        <f>SUM(D18:D21)</f>
        <v>1.37E-2</v>
      </c>
      <c r="E22" s="65">
        <f>SUM(E18:E21)</f>
        <v>1.37E-2</v>
      </c>
      <c r="F22" s="65">
        <f>SUM(F18:F21)</f>
        <v>1.38E-2</v>
      </c>
      <c r="G22" s="65">
        <f t="shared" ref="G22:N22" si="2">SUM(G18:G21)</f>
        <v>1.44E-2</v>
      </c>
      <c r="H22" s="65">
        <f t="shared" si="2"/>
        <v>1.46E-2</v>
      </c>
      <c r="I22" s="65">
        <f t="shared" si="2"/>
        <v>1.4800000000000001E-2</v>
      </c>
      <c r="J22" s="65">
        <f t="shared" si="2"/>
        <v>1.1299999999999999E-2</v>
      </c>
      <c r="K22" s="65">
        <f t="shared" si="2"/>
        <v>7.6E-3</v>
      </c>
      <c r="L22" s="65">
        <f t="shared" si="2"/>
        <v>3.8E-3</v>
      </c>
      <c r="M22" s="65">
        <f t="shared" si="2"/>
        <v>0</v>
      </c>
      <c r="N22" s="65">
        <f t="shared" si="2"/>
        <v>0</v>
      </c>
      <c r="O22" s="76"/>
    </row>
    <row r="23" spans="1:15" s="63" customFormat="1">
      <c r="A23" s="62"/>
      <c r="B23" s="492" t="s">
        <v>514</v>
      </c>
      <c r="C23" s="482"/>
      <c r="D23" s="483"/>
      <c r="E23" s="484">
        <f>ROUND(SUM(D22*E16+E22*E17)/12,4)</f>
        <v>1.37E-2</v>
      </c>
      <c r="F23" s="484">
        <f>ROUND(SUM(E22*F16+F22*F17)/12,4)</f>
        <v>1.38E-2</v>
      </c>
      <c r="G23" s="484">
        <f>ROUND(SUM(F22*G16+G22*G17)/12,4)</f>
        <v>1.4200000000000001E-2</v>
      </c>
      <c r="H23" s="484">
        <f>ROUND(SUM(G22*H16+H22*H17)/12,4)</f>
        <v>1.4500000000000001E-2</v>
      </c>
      <c r="I23" s="484">
        <f>ROUND(SUM(H22*I16+I22*I17)/12,4)</f>
        <v>1.47E-2</v>
      </c>
      <c r="J23" s="484">
        <f t="shared" ref="J23:N23" si="3">ROUND(SUM(I22*J16+J22*J17)/12,4)</f>
        <v>1.2500000000000001E-2</v>
      </c>
      <c r="K23" s="484">
        <f t="shared" si="3"/>
        <v>8.8000000000000005E-3</v>
      </c>
      <c r="L23" s="484">
        <f t="shared" si="3"/>
        <v>5.1000000000000004E-3</v>
      </c>
      <c r="M23" s="484">
        <f>ROUND(SUM(L22*M16+M22*M17)/12,4)</f>
        <v>1.2999999999999999E-3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1026" t="str">
        <f>'2. LRAMVA Threshold'!E43</f>
        <v>kWh</v>
      </c>
      <c r="D25" s="46">
        <v>8.3000000000000001E-3</v>
      </c>
      <c r="E25" s="46">
        <v>8.3000000000000001E-3</v>
      </c>
      <c r="F25" s="46">
        <v>8.3999999999999995E-3</v>
      </c>
      <c r="G25" s="46">
        <v>8.6999999999999994E-3</v>
      </c>
      <c r="H25" s="46">
        <v>8.8000000000000005E-3</v>
      </c>
      <c r="I25" s="46">
        <v>8.8999999999999999E-3</v>
      </c>
      <c r="J25" s="46">
        <v>9.1000000000000004E-3</v>
      </c>
      <c r="K25" s="46">
        <v>9.1999999999999998E-3</v>
      </c>
      <c r="L25" s="46">
        <v>9.2999999999999992E-3</v>
      </c>
      <c r="M25" s="46">
        <v>1.14E-2</v>
      </c>
      <c r="N25" s="46">
        <v>1.1599999999999999E-2</v>
      </c>
      <c r="O25" s="69"/>
    </row>
    <row r="26" spans="1:15" s="18" customFormat="1" hidden="1" outlineLevel="1">
      <c r="A26" s="4"/>
      <c r="B26" s="536" t="s">
        <v>511</v>
      </c>
      <c r="C26" s="1024"/>
      <c r="D26" s="46"/>
      <c r="E26" s="46"/>
      <c r="F26" s="46"/>
      <c r="G26" s="46"/>
      <c r="H26" s="46"/>
      <c r="I26" s="46"/>
      <c r="J26" s="46"/>
      <c r="K26" s="46"/>
      <c r="L26" s="46"/>
      <c r="M26" s="46"/>
      <c r="N26" s="46"/>
      <c r="O26" s="69"/>
    </row>
    <row r="27" spans="1:15" s="18" customFormat="1" hidden="1" outlineLevel="1">
      <c r="A27" s="4"/>
      <c r="B27" s="536" t="s">
        <v>512</v>
      </c>
      <c r="C27" s="1024"/>
      <c r="D27" s="46"/>
      <c r="E27" s="46"/>
      <c r="F27" s="46"/>
      <c r="G27" s="46"/>
      <c r="H27" s="46"/>
      <c r="I27" s="46"/>
      <c r="J27" s="46"/>
      <c r="K27" s="46"/>
      <c r="L27" s="46"/>
      <c r="M27" s="46"/>
      <c r="N27" s="46"/>
      <c r="O27" s="69"/>
    </row>
    <row r="28" spans="1:15" s="18" customFormat="1" hidden="1" outlineLevel="1">
      <c r="A28" s="4"/>
      <c r="B28" s="536" t="s">
        <v>489</v>
      </c>
      <c r="C28" s="1024"/>
      <c r="D28" s="46"/>
      <c r="E28" s="46"/>
      <c r="F28" s="46"/>
      <c r="G28" s="46"/>
      <c r="H28" s="46"/>
      <c r="I28" s="46"/>
      <c r="J28" s="46"/>
      <c r="K28" s="46"/>
      <c r="L28" s="46"/>
      <c r="M28" s="46"/>
      <c r="N28" s="46"/>
      <c r="O28" s="69"/>
    </row>
    <row r="29" spans="1:15" s="18" customFormat="1" collapsed="1">
      <c r="A29" s="4"/>
      <c r="B29" s="536" t="s">
        <v>513</v>
      </c>
      <c r="C29" s="1027"/>
      <c r="D29" s="65">
        <f>SUM(D25:D28)</f>
        <v>8.3000000000000001E-3</v>
      </c>
      <c r="E29" s="65">
        <f t="shared" ref="E29:N29" si="4">SUM(E25:E28)</f>
        <v>8.3000000000000001E-3</v>
      </c>
      <c r="F29" s="65">
        <f t="shared" si="4"/>
        <v>8.3999999999999995E-3</v>
      </c>
      <c r="G29" s="65">
        <f t="shared" si="4"/>
        <v>8.6999999999999994E-3</v>
      </c>
      <c r="H29" s="65">
        <f t="shared" si="4"/>
        <v>8.8000000000000005E-3</v>
      </c>
      <c r="I29" s="65">
        <f t="shared" si="4"/>
        <v>8.8999999999999999E-3</v>
      </c>
      <c r="J29" s="65">
        <f t="shared" si="4"/>
        <v>9.1000000000000004E-3</v>
      </c>
      <c r="K29" s="65">
        <f t="shared" si="4"/>
        <v>9.1999999999999998E-3</v>
      </c>
      <c r="L29" s="65">
        <f t="shared" si="4"/>
        <v>9.2999999999999992E-3</v>
      </c>
      <c r="M29" s="65">
        <f t="shared" si="4"/>
        <v>1.14E-2</v>
      </c>
      <c r="N29" s="65">
        <f t="shared" si="4"/>
        <v>1.1599999999999999E-2</v>
      </c>
      <c r="O29" s="76"/>
    </row>
    <row r="30" spans="1:15" s="18" customFormat="1">
      <c r="A30" s="4"/>
      <c r="B30" s="492" t="s">
        <v>514</v>
      </c>
      <c r="C30" s="488"/>
      <c r="D30" s="71"/>
      <c r="E30" s="484">
        <f>ROUND(SUM(D29*E16+E29*E17)/12,4)</f>
        <v>8.3000000000000001E-3</v>
      </c>
      <c r="F30" s="484">
        <f t="shared" ref="F30:N30" si="5">ROUND(SUM(E29*F16+F29*F17)/12,4)</f>
        <v>8.3999999999999995E-3</v>
      </c>
      <c r="G30" s="484">
        <f t="shared" si="5"/>
        <v>8.6E-3</v>
      </c>
      <c r="H30" s="484">
        <f t="shared" si="5"/>
        <v>8.8000000000000005E-3</v>
      </c>
      <c r="I30" s="484">
        <f t="shared" si="5"/>
        <v>8.8999999999999999E-3</v>
      </c>
      <c r="J30" s="484">
        <f>ROUND(SUM(I29*J16+J29*J17)/12,4)</f>
        <v>8.9999999999999993E-3</v>
      </c>
      <c r="K30" s="484">
        <f t="shared" si="5"/>
        <v>9.1999999999999998E-3</v>
      </c>
      <c r="L30" s="484">
        <f t="shared" si="5"/>
        <v>9.2999999999999992E-3</v>
      </c>
      <c r="M30" s="484">
        <f t="shared" si="5"/>
        <v>1.0699999999999999E-2</v>
      </c>
      <c r="N30" s="484">
        <f t="shared" si="5"/>
        <v>1.15E-2</v>
      </c>
      <c r="O30" s="489"/>
    </row>
    <row r="31" spans="1:15" s="18" customFormat="1">
      <c r="A31" s="4"/>
      <c r="B31" s="481"/>
      <c r="C31" s="490"/>
      <c r="D31" s="491"/>
      <c r="E31" s="491"/>
      <c r="F31" s="491"/>
      <c r="G31" s="491"/>
      <c r="H31" s="491"/>
      <c r="I31" s="491"/>
      <c r="J31" s="491"/>
      <c r="K31" s="491"/>
      <c r="L31" s="491"/>
      <c r="M31" s="491"/>
      <c r="N31" s="487"/>
      <c r="O31" s="489"/>
    </row>
    <row r="32" spans="1:15" s="64" customFormat="1" ht="14.15">
      <c r="B32" s="604" t="str">
        <f>'1.  LRAMVA Summary'!B31</f>
        <v>GS 50 - 4,999 kW</v>
      </c>
      <c r="C32" s="1026" t="str">
        <f>'2. LRAMVA Threshold'!F43</f>
        <v>kW</v>
      </c>
      <c r="D32" s="46">
        <v>1.4417</v>
      </c>
      <c r="E32" s="46">
        <v>1.399</v>
      </c>
      <c r="F32" s="46">
        <v>1.4113</v>
      </c>
      <c r="G32" s="46">
        <v>2.6976</v>
      </c>
      <c r="H32" s="46">
        <v>2.7353999999999998</v>
      </c>
      <c r="I32" s="46">
        <v>2.7736999999999998</v>
      </c>
      <c r="J32" s="46">
        <v>2.8250999999999999</v>
      </c>
      <c r="K32" s="46">
        <v>2.8702999999999999</v>
      </c>
      <c r="L32" s="46">
        <v>2.8961000000000001</v>
      </c>
      <c r="M32" s="46">
        <v>2.6709999999999998</v>
      </c>
      <c r="N32" s="46">
        <v>2.7204000000000002</v>
      </c>
      <c r="O32" s="69"/>
    </row>
    <row r="33" spans="1:15" s="18" customFormat="1" hidden="1" outlineLevel="1">
      <c r="A33" s="4"/>
      <c r="B33" s="536" t="s">
        <v>511</v>
      </c>
      <c r="C33" s="1024"/>
      <c r="D33" s="46"/>
      <c r="E33" s="46"/>
      <c r="F33" s="46"/>
      <c r="G33" s="46"/>
      <c r="H33" s="46"/>
      <c r="I33" s="46"/>
      <c r="J33" s="46"/>
      <c r="K33" s="46"/>
      <c r="L33" s="46"/>
      <c r="M33" s="46"/>
      <c r="N33" s="46"/>
      <c r="O33" s="69"/>
    </row>
    <row r="34" spans="1:15" s="18" customFormat="1" hidden="1" outlineLevel="1">
      <c r="A34" s="4"/>
      <c r="B34" s="536" t="s">
        <v>512</v>
      </c>
      <c r="C34" s="1024"/>
      <c r="D34" s="46"/>
      <c r="E34" s="46"/>
      <c r="F34" s="46"/>
      <c r="G34" s="46"/>
      <c r="H34" s="46"/>
      <c r="I34" s="46"/>
      <c r="J34" s="46"/>
      <c r="K34" s="46"/>
      <c r="L34" s="46"/>
      <c r="M34" s="46"/>
      <c r="N34" s="46"/>
      <c r="O34" s="69"/>
    </row>
    <row r="35" spans="1:15" s="18" customFormat="1" hidden="1" outlineLevel="1">
      <c r="A35" s="4"/>
      <c r="B35" s="536" t="s">
        <v>489</v>
      </c>
      <c r="C35" s="1024"/>
      <c r="D35" s="46"/>
      <c r="E35" s="46"/>
      <c r="F35" s="46"/>
      <c r="G35" s="46"/>
      <c r="H35" s="46"/>
      <c r="I35" s="46"/>
      <c r="J35" s="46"/>
      <c r="K35" s="46"/>
      <c r="L35" s="46"/>
      <c r="M35" s="46"/>
      <c r="N35" s="46"/>
      <c r="O35" s="69"/>
    </row>
    <row r="36" spans="1:15" s="18" customFormat="1" collapsed="1">
      <c r="A36" s="4"/>
      <c r="B36" s="536" t="s">
        <v>513</v>
      </c>
      <c r="C36" s="1027"/>
      <c r="D36" s="65">
        <f>SUM(D32:D35)</f>
        <v>1.4417</v>
      </c>
      <c r="E36" s="65">
        <f>SUM(E32:E35)</f>
        <v>1.399</v>
      </c>
      <c r="F36" s="65">
        <f t="shared" ref="F36:M36" si="6">SUM(F32:F35)</f>
        <v>1.4113</v>
      </c>
      <c r="G36" s="65">
        <f t="shared" si="6"/>
        <v>2.6976</v>
      </c>
      <c r="H36" s="65">
        <f t="shared" si="6"/>
        <v>2.7353999999999998</v>
      </c>
      <c r="I36" s="65">
        <f t="shared" si="6"/>
        <v>2.7736999999999998</v>
      </c>
      <c r="J36" s="65">
        <f t="shared" si="6"/>
        <v>2.8250999999999999</v>
      </c>
      <c r="K36" s="65">
        <f t="shared" si="6"/>
        <v>2.8702999999999999</v>
      </c>
      <c r="L36" s="65">
        <f t="shared" si="6"/>
        <v>2.8961000000000001</v>
      </c>
      <c r="M36" s="65">
        <f t="shared" si="6"/>
        <v>2.6709999999999998</v>
      </c>
      <c r="N36" s="65">
        <f>SUM(N32:N35)</f>
        <v>2.7204000000000002</v>
      </c>
      <c r="O36" s="76"/>
    </row>
    <row r="37" spans="1:15" s="18" customFormat="1">
      <c r="A37" s="4"/>
      <c r="B37" s="492" t="s">
        <v>514</v>
      </c>
      <c r="C37" s="488"/>
      <c r="D37" s="71"/>
      <c r="E37" s="484">
        <f t="shared" ref="E37:N37" si="7">ROUND(SUM(D36*E16+E36*E17)/12,4)</f>
        <v>1.4132</v>
      </c>
      <c r="F37" s="484">
        <f t="shared" si="7"/>
        <v>1.4072</v>
      </c>
      <c r="G37" s="484">
        <f t="shared" si="7"/>
        <v>2.2688000000000001</v>
      </c>
      <c r="H37" s="484">
        <f t="shared" si="7"/>
        <v>2.7227999999999999</v>
      </c>
      <c r="I37" s="484">
        <f t="shared" si="7"/>
        <v>2.7608999999999999</v>
      </c>
      <c r="J37" s="484">
        <f t="shared" si="7"/>
        <v>2.8079999999999998</v>
      </c>
      <c r="K37" s="484">
        <f t="shared" si="7"/>
        <v>2.8552</v>
      </c>
      <c r="L37" s="484">
        <f t="shared" si="7"/>
        <v>2.8875000000000002</v>
      </c>
      <c r="M37" s="484">
        <f t="shared" si="7"/>
        <v>2.746</v>
      </c>
      <c r="N37" s="484">
        <f t="shared" si="7"/>
        <v>2.7039</v>
      </c>
      <c r="O37" s="489"/>
    </row>
    <row r="38" spans="1:15" s="70" customFormat="1" ht="15.75" customHeight="1">
      <c r="B38" s="492"/>
      <c r="C38" s="488"/>
      <c r="D38" s="71"/>
      <c r="E38" s="71"/>
      <c r="F38" s="71"/>
      <c r="G38" s="71"/>
      <c r="H38" s="71"/>
      <c r="I38" s="71"/>
      <c r="J38" s="71"/>
      <c r="K38" s="71"/>
      <c r="L38" s="487"/>
      <c r="M38" s="487"/>
      <c r="N38" s="487"/>
      <c r="O38" s="493"/>
    </row>
    <row r="39" spans="1:15" s="64" customFormat="1" ht="14.15">
      <c r="A39" s="62"/>
      <c r="B39" s="604" t="str">
        <f>'1.  LRAMVA Summary'!B32</f>
        <v>Sentinel Lighting</v>
      </c>
      <c r="C39" s="1026" t="str">
        <f>'2. LRAMVA Threshold'!G43</f>
        <v>kW</v>
      </c>
      <c r="D39" s="46">
        <v>16.7883</v>
      </c>
      <c r="E39" s="46">
        <v>16.7883</v>
      </c>
      <c r="F39" s="46">
        <v>16.936</v>
      </c>
      <c r="G39" s="46">
        <v>21.122900000000001</v>
      </c>
      <c r="H39" s="46">
        <v>21.418600000000001</v>
      </c>
      <c r="I39" s="46">
        <v>21.718499999999999</v>
      </c>
      <c r="J39" s="46">
        <v>22.1203</v>
      </c>
      <c r="K39" s="46">
        <v>22.4742</v>
      </c>
      <c r="L39" s="46">
        <v>22.676500000000001</v>
      </c>
      <c r="M39" s="46">
        <v>19.409700000000001</v>
      </c>
      <c r="N39" s="46">
        <v>19.768799999999999</v>
      </c>
      <c r="O39" s="69"/>
    </row>
    <row r="40" spans="1:15" s="18" customFormat="1" hidden="1" outlineLevel="1">
      <c r="A40" s="4"/>
      <c r="B40" s="536" t="s">
        <v>511</v>
      </c>
      <c r="C40" s="1024"/>
      <c r="D40" s="46"/>
      <c r="E40" s="46"/>
      <c r="F40" s="46"/>
      <c r="G40" s="46"/>
      <c r="H40" s="46"/>
      <c r="I40" s="46"/>
      <c r="J40" s="46"/>
      <c r="K40" s="46"/>
      <c r="L40" s="46"/>
      <c r="M40" s="46"/>
      <c r="N40" s="46"/>
      <c r="O40" s="69"/>
    </row>
    <row r="41" spans="1:15" s="18" customFormat="1" hidden="1" outlineLevel="1">
      <c r="A41" s="4"/>
      <c r="B41" s="536" t="s">
        <v>512</v>
      </c>
      <c r="C41" s="1024"/>
      <c r="D41" s="46"/>
      <c r="E41" s="46"/>
      <c r="F41" s="46"/>
      <c r="G41" s="46"/>
      <c r="H41" s="46"/>
      <c r="I41" s="46"/>
      <c r="J41" s="46"/>
      <c r="K41" s="46"/>
      <c r="L41" s="46"/>
      <c r="M41" s="46"/>
      <c r="N41" s="46"/>
      <c r="O41" s="69"/>
    </row>
    <row r="42" spans="1:15" s="18" customFormat="1" hidden="1" outlineLevel="1">
      <c r="A42" s="4"/>
      <c r="B42" s="536" t="s">
        <v>489</v>
      </c>
      <c r="C42" s="1024"/>
      <c r="D42" s="46"/>
      <c r="E42" s="46"/>
      <c r="F42" s="46"/>
      <c r="G42" s="46"/>
      <c r="H42" s="46"/>
      <c r="I42" s="46"/>
      <c r="J42" s="46"/>
      <c r="K42" s="46"/>
      <c r="L42" s="46"/>
      <c r="M42" s="46"/>
      <c r="N42" s="46"/>
      <c r="O42" s="69"/>
    </row>
    <row r="43" spans="1:15" s="18" customFormat="1" collapsed="1">
      <c r="A43" s="4"/>
      <c r="B43" s="536" t="s">
        <v>513</v>
      </c>
      <c r="C43" s="1027"/>
      <c r="D43" s="65">
        <f>SUM(D39:D42)</f>
        <v>16.7883</v>
      </c>
      <c r="E43" s="65">
        <f t="shared" ref="E43:N43" si="8">SUM(E39:E42)</f>
        <v>16.7883</v>
      </c>
      <c r="F43" s="65">
        <f t="shared" si="8"/>
        <v>16.936</v>
      </c>
      <c r="G43" s="65">
        <f t="shared" si="8"/>
        <v>21.122900000000001</v>
      </c>
      <c r="H43" s="65">
        <f t="shared" si="8"/>
        <v>21.418600000000001</v>
      </c>
      <c r="I43" s="65">
        <f t="shared" si="8"/>
        <v>21.718499999999999</v>
      </c>
      <c r="J43" s="65">
        <f t="shared" si="8"/>
        <v>22.1203</v>
      </c>
      <c r="K43" s="65">
        <f t="shared" si="8"/>
        <v>22.4742</v>
      </c>
      <c r="L43" s="65">
        <f t="shared" si="8"/>
        <v>22.676500000000001</v>
      </c>
      <c r="M43" s="65">
        <f t="shared" si="8"/>
        <v>19.409700000000001</v>
      </c>
      <c r="N43" s="65">
        <f t="shared" si="8"/>
        <v>19.768799999999999</v>
      </c>
      <c r="O43" s="76"/>
    </row>
    <row r="44" spans="1:15" s="14" customFormat="1">
      <c r="A44" s="72"/>
      <c r="B44" s="492" t="s">
        <v>514</v>
      </c>
      <c r="C44" s="488"/>
      <c r="D44" s="71"/>
      <c r="E44" s="484">
        <f t="shared" ref="E44:N44" si="9">ROUND(SUM(D43*E16+E43*E17)/12,4)</f>
        <v>16.7883</v>
      </c>
      <c r="F44" s="484">
        <f t="shared" si="9"/>
        <v>16.886800000000001</v>
      </c>
      <c r="G44" s="484">
        <f t="shared" si="9"/>
        <v>19.7273</v>
      </c>
      <c r="H44" s="484">
        <f t="shared" si="9"/>
        <v>21.32</v>
      </c>
      <c r="I44" s="484">
        <f t="shared" si="9"/>
        <v>21.618500000000001</v>
      </c>
      <c r="J44" s="484">
        <f t="shared" si="9"/>
        <v>21.9864</v>
      </c>
      <c r="K44" s="484">
        <f t="shared" si="9"/>
        <v>22.356200000000001</v>
      </c>
      <c r="L44" s="484">
        <f t="shared" si="9"/>
        <v>22.609100000000002</v>
      </c>
      <c r="M44" s="484">
        <f t="shared" si="9"/>
        <v>20.4986</v>
      </c>
      <c r="N44" s="484">
        <f t="shared" si="9"/>
        <v>19.649100000000001</v>
      </c>
      <c r="O44" s="489"/>
    </row>
    <row r="45" spans="1:15" s="70" customFormat="1" ht="14.15">
      <c r="A45" s="72"/>
      <c r="B45" s="492"/>
      <c r="C45" s="488"/>
      <c r="D45" s="71"/>
      <c r="E45" s="71"/>
      <c r="F45" s="71"/>
      <c r="G45" s="71"/>
      <c r="H45" s="71"/>
      <c r="I45" s="71"/>
      <c r="J45" s="71"/>
      <c r="K45" s="71"/>
      <c r="L45" s="487"/>
      <c r="M45" s="487"/>
      <c r="N45" s="487"/>
      <c r="O45" s="493"/>
    </row>
    <row r="46" spans="1:15" s="64" customFormat="1" ht="14.15">
      <c r="A46" s="62"/>
      <c r="B46" s="604" t="str">
        <f>'1.  LRAMVA Summary'!B33</f>
        <v>Street Lighting</v>
      </c>
      <c r="C46" s="1026" t="str">
        <f>'2. LRAMVA Threshold'!H43</f>
        <v>kW</v>
      </c>
      <c r="D46" s="46">
        <v>14.6546</v>
      </c>
      <c r="E46" s="46">
        <v>14.6546</v>
      </c>
      <c r="F46" s="46">
        <v>14.7836</v>
      </c>
      <c r="G46" s="46">
        <v>15.3996</v>
      </c>
      <c r="H46" s="46">
        <v>15.6152</v>
      </c>
      <c r="I46" s="46">
        <v>15.8338</v>
      </c>
      <c r="J46" s="46">
        <v>16.1267</v>
      </c>
      <c r="K46" s="46">
        <v>16.384699999999999</v>
      </c>
      <c r="L46" s="46">
        <v>16.5322</v>
      </c>
      <c r="M46" s="46">
        <v>9.4687000000000001</v>
      </c>
      <c r="N46" s="46">
        <v>9.6439000000000004</v>
      </c>
      <c r="O46" s="69"/>
    </row>
    <row r="47" spans="1:15" s="18" customFormat="1" hidden="1" outlineLevel="1">
      <c r="A47" s="4"/>
      <c r="B47" s="536" t="s">
        <v>511</v>
      </c>
      <c r="C47" s="1024"/>
      <c r="D47" s="46"/>
      <c r="E47" s="46"/>
      <c r="F47" s="46"/>
      <c r="G47" s="46"/>
      <c r="H47" s="46"/>
      <c r="I47" s="46"/>
      <c r="J47" s="46"/>
      <c r="K47" s="46"/>
      <c r="L47" s="46"/>
      <c r="M47" s="46"/>
      <c r="N47" s="46"/>
      <c r="O47" s="69"/>
    </row>
    <row r="48" spans="1:15" s="18" customFormat="1" hidden="1" outlineLevel="1">
      <c r="A48" s="4"/>
      <c r="B48" s="536" t="s">
        <v>512</v>
      </c>
      <c r="C48" s="1024"/>
      <c r="D48" s="46"/>
      <c r="E48" s="46"/>
      <c r="F48" s="46"/>
      <c r="G48" s="46"/>
      <c r="H48" s="46"/>
      <c r="I48" s="46"/>
      <c r="J48" s="46"/>
      <c r="K48" s="46"/>
      <c r="L48" s="46"/>
      <c r="M48" s="46"/>
      <c r="N48" s="46"/>
      <c r="O48" s="69"/>
    </row>
    <row r="49" spans="1:15" s="18" customFormat="1" hidden="1" outlineLevel="1">
      <c r="A49" s="4"/>
      <c r="B49" s="536" t="s">
        <v>489</v>
      </c>
      <c r="C49" s="1024"/>
      <c r="D49" s="46"/>
      <c r="E49" s="46"/>
      <c r="F49" s="46"/>
      <c r="G49" s="46"/>
      <c r="H49" s="46"/>
      <c r="I49" s="46"/>
      <c r="J49" s="46"/>
      <c r="K49" s="46"/>
      <c r="L49" s="46"/>
      <c r="M49" s="46"/>
      <c r="N49" s="46"/>
      <c r="O49" s="69"/>
    </row>
    <row r="50" spans="1:15" s="18" customFormat="1" collapsed="1">
      <c r="A50" s="4"/>
      <c r="B50" s="536" t="s">
        <v>513</v>
      </c>
      <c r="C50" s="1027"/>
      <c r="D50" s="65">
        <f>SUM(D46:D49)</f>
        <v>14.6546</v>
      </c>
      <c r="E50" s="65">
        <f t="shared" ref="E50:N50" si="10">SUM(E46:E49)</f>
        <v>14.6546</v>
      </c>
      <c r="F50" s="65">
        <f t="shared" si="10"/>
        <v>14.7836</v>
      </c>
      <c r="G50" s="65">
        <f t="shared" si="10"/>
        <v>15.3996</v>
      </c>
      <c r="H50" s="65">
        <f t="shared" si="10"/>
        <v>15.6152</v>
      </c>
      <c r="I50" s="65">
        <f t="shared" si="10"/>
        <v>15.8338</v>
      </c>
      <c r="J50" s="65">
        <f t="shared" si="10"/>
        <v>16.1267</v>
      </c>
      <c r="K50" s="65">
        <f t="shared" si="10"/>
        <v>16.384699999999999</v>
      </c>
      <c r="L50" s="65">
        <f t="shared" si="10"/>
        <v>16.5322</v>
      </c>
      <c r="M50" s="65">
        <f t="shared" si="10"/>
        <v>9.4687000000000001</v>
      </c>
      <c r="N50" s="65">
        <f t="shared" si="10"/>
        <v>9.6439000000000004</v>
      </c>
      <c r="O50" s="76"/>
    </row>
    <row r="51" spans="1:15" s="14" customFormat="1">
      <c r="A51" s="72"/>
      <c r="B51" s="492" t="s">
        <v>514</v>
      </c>
      <c r="C51" s="488"/>
      <c r="D51" s="71"/>
      <c r="E51" s="484">
        <f t="shared" ref="E51:N51" si="11">ROUND(SUM(D50*E16+E50*E17)/12,4)</f>
        <v>14.6546</v>
      </c>
      <c r="F51" s="484">
        <f t="shared" si="11"/>
        <v>14.740600000000001</v>
      </c>
      <c r="G51" s="484">
        <f t="shared" si="11"/>
        <v>15.1943</v>
      </c>
      <c r="H51" s="484">
        <f t="shared" si="11"/>
        <v>15.5433</v>
      </c>
      <c r="I51" s="484">
        <f t="shared" si="11"/>
        <v>15.760899999999999</v>
      </c>
      <c r="J51" s="484">
        <f t="shared" si="11"/>
        <v>16.0291</v>
      </c>
      <c r="K51" s="484">
        <f t="shared" si="11"/>
        <v>16.2987</v>
      </c>
      <c r="L51" s="484">
        <f t="shared" si="11"/>
        <v>16.483000000000001</v>
      </c>
      <c r="M51" s="484">
        <f t="shared" si="11"/>
        <v>11.8232</v>
      </c>
      <c r="N51" s="484">
        <f t="shared" si="11"/>
        <v>9.5854999999999997</v>
      </c>
      <c r="O51" s="489"/>
    </row>
    <row r="52" spans="1:15" s="70" customFormat="1" ht="14.15">
      <c r="A52" s="72"/>
      <c r="B52" s="492"/>
      <c r="C52" s="488"/>
      <c r="D52" s="71"/>
      <c r="E52" s="71"/>
      <c r="F52" s="71"/>
      <c r="G52" s="71"/>
      <c r="H52" s="71"/>
      <c r="I52" s="71"/>
      <c r="J52" s="71"/>
      <c r="K52" s="71"/>
      <c r="L52" s="494"/>
      <c r="M52" s="494"/>
      <c r="N52" s="494"/>
      <c r="O52" s="493"/>
    </row>
    <row r="53" spans="1:15" s="64" customFormat="1" ht="14.15">
      <c r="A53" s="62"/>
      <c r="B53" s="604" t="str">
        <f>'1.  LRAMVA Summary'!B34</f>
        <v>Unmetered Scattered Load</v>
      </c>
      <c r="C53" s="1026" t="str">
        <f>'2. LRAMVA Threshold'!I43</f>
        <v>kWh</v>
      </c>
      <c r="D53" s="46">
        <v>8.0999999999999996E-3</v>
      </c>
      <c r="E53" s="46">
        <v>8.0999999999999996E-3</v>
      </c>
      <c r="F53" s="46">
        <v>8.2000000000000007E-3</v>
      </c>
      <c r="G53" s="46">
        <v>5.4999999999999997E-3</v>
      </c>
      <c r="H53" s="46">
        <v>5.5999999999999999E-3</v>
      </c>
      <c r="I53" s="46">
        <v>5.7000000000000002E-3</v>
      </c>
      <c r="J53" s="46">
        <v>5.7999999999999996E-3</v>
      </c>
      <c r="K53" s="46">
        <v>5.8999999999999999E-3</v>
      </c>
      <c r="L53" s="46">
        <v>6.0000000000000001E-3</v>
      </c>
      <c r="M53" s="46">
        <v>2.1700000000000001E-2</v>
      </c>
      <c r="N53" s="46">
        <v>2.2100000000000002E-2</v>
      </c>
      <c r="O53" s="69"/>
    </row>
    <row r="54" spans="1:15" s="18" customFormat="1" hidden="1" outlineLevel="1">
      <c r="A54" s="4"/>
      <c r="B54" s="536" t="s">
        <v>511</v>
      </c>
      <c r="C54" s="1024"/>
      <c r="D54" s="46"/>
      <c r="E54" s="46"/>
      <c r="F54" s="46"/>
      <c r="G54" s="46"/>
      <c r="H54" s="46"/>
      <c r="I54" s="46"/>
      <c r="J54" s="46"/>
      <c r="K54" s="46"/>
      <c r="L54" s="46"/>
      <c r="M54" s="46"/>
      <c r="N54" s="46"/>
      <c r="O54" s="69"/>
    </row>
    <row r="55" spans="1:15" s="18" customFormat="1" hidden="1" outlineLevel="1">
      <c r="A55" s="4"/>
      <c r="B55" s="536" t="s">
        <v>512</v>
      </c>
      <c r="C55" s="1024"/>
      <c r="D55" s="46"/>
      <c r="E55" s="46"/>
      <c r="F55" s="46"/>
      <c r="G55" s="46"/>
      <c r="H55" s="46"/>
      <c r="I55" s="46"/>
      <c r="J55" s="46"/>
      <c r="K55" s="46"/>
      <c r="L55" s="46"/>
      <c r="M55" s="46"/>
      <c r="N55" s="46"/>
      <c r="O55" s="69"/>
    </row>
    <row r="56" spans="1:15" s="18" customFormat="1" hidden="1" outlineLevel="1">
      <c r="A56" s="4"/>
      <c r="B56" s="536" t="s">
        <v>489</v>
      </c>
      <c r="C56" s="1024"/>
      <c r="D56" s="46"/>
      <c r="E56" s="46"/>
      <c r="F56" s="46"/>
      <c r="G56" s="46"/>
      <c r="H56" s="46"/>
      <c r="I56" s="46"/>
      <c r="J56" s="46"/>
      <c r="K56" s="46"/>
      <c r="L56" s="46"/>
      <c r="M56" s="46"/>
      <c r="N56" s="46"/>
      <c r="O56" s="69"/>
    </row>
    <row r="57" spans="1:15" s="18" customFormat="1" collapsed="1">
      <c r="A57" s="4"/>
      <c r="B57" s="536" t="s">
        <v>513</v>
      </c>
      <c r="C57" s="1027"/>
      <c r="D57" s="65">
        <f>SUM(D53:D56)</f>
        <v>8.0999999999999996E-3</v>
      </c>
      <c r="E57" s="65">
        <f t="shared" ref="E57:N57" si="12">SUM(E53:E56)</f>
        <v>8.0999999999999996E-3</v>
      </c>
      <c r="F57" s="65">
        <f t="shared" si="12"/>
        <v>8.2000000000000007E-3</v>
      </c>
      <c r="G57" s="65">
        <f t="shared" si="12"/>
        <v>5.4999999999999997E-3</v>
      </c>
      <c r="H57" s="65">
        <f t="shared" si="12"/>
        <v>5.5999999999999999E-3</v>
      </c>
      <c r="I57" s="65">
        <f t="shared" si="12"/>
        <v>5.7000000000000002E-3</v>
      </c>
      <c r="J57" s="65">
        <f t="shared" si="12"/>
        <v>5.7999999999999996E-3</v>
      </c>
      <c r="K57" s="65">
        <f t="shared" si="12"/>
        <v>5.8999999999999999E-3</v>
      </c>
      <c r="L57" s="65">
        <f t="shared" si="12"/>
        <v>6.0000000000000001E-3</v>
      </c>
      <c r="M57" s="65">
        <f t="shared" si="12"/>
        <v>2.1700000000000001E-2</v>
      </c>
      <c r="N57" s="65">
        <f t="shared" si="12"/>
        <v>2.2100000000000002E-2</v>
      </c>
      <c r="O57" s="77"/>
    </row>
    <row r="58" spans="1:15" s="14" customFormat="1">
      <c r="A58" s="72"/>
      <c r="B58" s="492" t="s">
        <v>514</v>
      </c>
      <c r="C58" s="488"/>
      <c r="D58" s="71"/>
      <c r="E58" s="484">
        <f t="shared" ref="E58:N58" si="13">ROUND(SUM(D57*E16+E57*E17)/12,4)</f>
        <v>8.0999999999999996E-3</v>
      </c>
      <c r="F58" s="484">
        <f t="shared" si="13"/>
        <v>8.2000000000000007E-3</v>
      </c>
      <c r="G58" s="484">
        <f t="shared" si="13"/>
        <v>6.4000000000000003E-3</v>
      </c>
      <c r="H58" s="484">
        <f t="shared" si="13"/>
        <v>5.5999999999999999E-3</v>
      </c>
      <c r="I58" s="484">
        <f t="shared" si="13"/>
        <v>5.7000000000000002E-3</v>
      </c>
      <c r="J58" s="484">
        <f t="shared" si="13"/>
        <v>5.7999999999999996E-3</v>
      </c>
      <c r="K58" s="484">
        <f t="shared" si="13"/>
        <v>5.8999999999999999E-3</v>
      </c>
      <c r="L58" s="484">
        <f t="shared" si="13"/>
        <v>6.0000000000000001E-3</v>
      </c>
      <c r="M58" s="484">
        <f t="shared" si="13"/>
        <v>1.6500000000000001E-2</v>
      </c>
      <c r="N58" s="484">
        <f t="shared" si="13"/>
        <v>2.1999999999999999E-2</v>
      </c>
      <c r="O58" s="489"/>
    </row>
    <row r="59" spans="1:15" s="70" customFormat="1" ht="14.15">
      <c r="A59" s="72"/>
      <c r="B59" s="492"/>
      <c r="C59" s="488"/>
      <c r="D59" s="71"/>
      <c r="E59" s="71"/>
      <c r="F59" s="71"/>
      <c r="G59" s="71"/>
      <c r="H59" s="71"/>
      <c r="I59" s="71"/>
      <c r="J59" s="71"/>
      <c r="K59" s="71"/>
      <c r="L59" s="494"/>
      <c r="M59" s="494"/>
      <c r="N59" s="494"/>
      <c r="O59" s="493"/>
    </row>
    <row r="60" spans="1:15" s="64" customFormat="1" ht="14.15">
      <c r="A60" s="62"/>
      <c r="B60" s="604">
        <f>'1.  LRAMVA Summary'!B35</f>
        <v>0</v>
      </c>
      <c r="C60" s="1026">
        <f>'2. LRAMVA Threshold'!J43</f>
        <v>0</v>
      </c>
      <c r="D60" s="46"/>
      <c r="E60" s="46"/>
      <c r="F60" s="46"/>
      <c r="G60" s="46"/>
      <c r="H60" s="46"/>
      <c r="I60" s="46"/>
      <c r="J60" s="46"/>
      <c r="K60" s="46"/>
      <c r="L60" s="46"/>
      <c r="M60" s="46"/>
      <c r="N60" s="46"/>
      <c r="O60" s="69"/>
    </row>
    <row r="61" spans="1:15" s="18" customFormat="1" hidden="1" outlineLevel="1">
      <c r="A61" s="4"/>
      <c r="B61" s="536" t="s">
        <v>511</v>
      </c>
      <c r="C61" s="1024"/>
      <c r="D61" s="46"/>
      <c r="E61" s="46"/>
      <c r="F61" s="46"/>
      <c r="G61" s="46"/>
      <c r="H61" s="46"/>
      <c r="I61" s="46"/>
      <c r="J61" s="46"/>
      <c r="K61" s="46"/>
      <c r="L61" s="46"/>
      <c r="M61" s="46"/>
      <c r="N61" s="46"/>
      <c r="O61" s="69"/>
    </row>
    <row r="62" spans="1:15" s="18" customFormat="1" hidden="1" outlineLevel="1">
      <c r="A62" s="4"/>
      <c r="B62" s="536" t="s">
        <v>512</v>
      </c>
      <c r="C62" s="1024"/>
      <c r="D62" s="46"/>
      <c r="E62" s="46"/>
      <c r="F62" s="46"/>
      <c r="G62" s="46"/>
      <c r="H62" s="46"/>
      <c r="I62" s="46"/>
      <c r="J62" s="46"/>
      <c r="K62" s="46"/>
      <c r="L62" s="46"/>
      <c r="M62" s="46"/>
      <c r="N62" s="46"/>
      <c r="O62" s="69"/>
    </row>
    <row r="63" spans="1:15" s="18" customFormat="1" hidden="1" outlineLevel="1">
      <c r="A63" s="4"/>
      <c r="B63" s="536" t="s">
        <v>489</v>
      </c>
      <c r="C63" s="1024"/>
      <c r="D63" s="46"/>
      <c r="E63" s="46"/>
      <c r="F63" s="46"/>
      <c r="G63" s="46"/>
      <c r="H63" s="46"/>
      <c r="I63" s="46"/>
      <c r="J63" s="46"/>
      <c r="K63" s="46"/>
      <c r="L63" s="46"/>
      <c r="M63" s="46"/>
      <c r="N63" s="46"/>
      <c r="O63" s="69"/>
    </row>
    <row r="64" spans="1:15" s="18" customFormat="1" collapsed="1">
      <c r="A64" s="4"/>
      <c r="B64" s="536" t="s">
        <v>513</v>
      </c>
      <c r="C64" s="1027"/>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514</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ht="14.15">
      <c r="A67" s="62"/>
      <c r="B67" s="604">
        <f>'1.  LRAMVA Summary'!B36</f>
        <v>0</v>
      </c>
      <c r="C67" s="1026">
        <f>'2. LRAMVA Threshold'!K43</f>
        <v>0</v>
      </c>
      <c r="D67" s="46"/>
      <c r="E67" s="46"/>
      <c r="F67" s="46"/>
      <c r="G67" s="46"/>
      <c r="H67" s="46"/>
      <c r="I67" s="46"/>
      <c r="J67" s="46"/>
      <c r="K67" s="46"/>
      <c r="L67" s="46"/>
      <c r="M67" s="46"/>
      <c r="N67" s="46"/>
      <c r="O67" s="69"/>
    </row>
    <row r="68" spans="1:15" s="18" customFormat="1" hidden="1" outlineLevel="1">
      <c r="A68" s="4"/>
      <c r="B68" s="536" t="s">
        <v>511</v>
      </c>
      <c r="C68" s="1024"/>
      <c r="D68" s="46"/>
      <c r="E68" s="46"/>
      <c r="F68" s="46"/>
      <c r="G68" s="46"/>
      <c r="H68" s="46"/>
      <c r="I68" s="46"/>
      <c r="J68" s="46"/>
      <c r="K68" s="46"/>
      <c r="L68" s="46"/>
      <c r="M68" s="46"/>
      <c r="N68" s="46"/>
      <c r="O68" s="69"/>
    </row>
    <row r="69" spans="1:15" s="18" customFormat="1" hidden="1" outlineLevel="1">
      <c r="A69" s="4"/>
      <c r="B69" s="536" t="s">
        <v>512</v>
      </c>
      <c r="C69" s="1024"/>
      <c r="D69" s="46"/>
      <c r="E69" s="46"/>
      <c r="F69" s="46"/>
      <c r="G69" s="46"/>
      <c r="H69" s="46"/>
      <c r="I69" s="46"/>
      <c r="J69" s="46"/>
      <c r="K69" s="46"/>
      <c r="L69" s="46"/>
      <c r="M69" s="46"/>
      <c r="N69" s="46"/>
      <c r="O69" s="69"/>
    </row>
    <row r="70" spans="1:15" s="18" customFormat="1" hidden="1" outlineLevel="1">
      <c r="A70" s="4"/>
      <c r="B70" s="536" t="s">
        <v>489</v>
      </c>
      <c r="C70" s="1024"/>
      <c r="D70" s="46"/>
      <c r="E70" s="46"/>
      <c r="F70" s="46"/>
      <c r="G70" s="46"/>
      <c r="H70" s="46"/>
      <c r="I70" s="46"/>
      <c r="J70" s="46"/>
      <c r="K70" s="46"/>
      <c r="L70" s="46"/>
      <c r="M70" s="46"/>
      <c r="N70" s="46"/>
      <c r="O70" s="69"/>
    </row>
    <row r="71" spans="1:15" s="18" customFormat="1" collapsed="1">
      <c r="A71" s="4"/>
      <c r="B71" s="536" t="s">
        <v>513</v>
      </c>
      <c r="C71" s="1027"/>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ht="14.15">
      <c r="A74" s="62"/>
      <c r="B74" s="604">
        <f>'1.  LRAMVA Summary'!B37</f>
        <v>0</v>
      </c>
      <c r="C74" s="1026">
        <f>'2. LRAMVA Threshold'!L43</f>
        <v>0</v>
      </c>
      <c r="D74" s="46"/>
      <c r="E74" s="46"/>
      <c r="F74" s="46"/>
      <c r="G74" s="46"/>
      <c r="H74" s="46"/>
      <c r="I74" s="46"/>
      <c r="J74" s="46"/>
      <c r="K74" s="46"/>
      <c r="L74" s="46"/>
      <c r="M74" s="46"/>
      <c r="N74" s="46"/>
      <c r="O74" s="69"/>
    </row>
    <row r="75" spans="1:15" s="18" customFormat="1" hidden="1" outlineLevel="1">
      <c r="A75" s="4"/>
      <c r="B75" s="536" t="s">
        <v>511</v>
      </c>
      <c r="C75" s="1024"/>
      <c r="D75" s="46"/>
      <c r="E75" s="46"/>
      <c r="F75" s="46"/>
      <c r="G75" s="46"/>
      <c r="H75" s="46"/>
      <c r="I75" s="46"/>
      <c r="J75" s="46"/>
      <c r="K75" s="46"/>
      <c r="L75" s="46"/>
      <c r="M75" s="46"/>
      <c r="N75" s="46"/>
      <c r="O75" s="69"/>
    </row>
    <row r="76" spans="1:15" s="18" customFormat="1" hidden="1" outlineLevel="1">
      <c r="A76" s="4"/>
      <c r="B76" s="536" t="s">
        <v>512</v>
      </c>
      <c r="C76" s="1024"/>
      <c r="D76" s="46"/>
      <c r="E76" s="46"/>
      <c r="F76" s="46"/>
      <c r="G76" s="46"/>
      <c r="H76" s="46"/>
      <c r="I76" s="46"/>
      <c r="J76" s="46"/>
      <c r="K76" s="46"/>
      <c r="L76" s="46"/>
      <c r="M76" s="46"/>
      <c r="N76" s="46"/>
      <c r="O76" s="69"/>
    </row>
    <row r="77" spans="1:15" s="18" customFormat="1" hidden="1" outlineLevel="1">
      <c r="A77" s="4"/>
      <c r="B77" s="536" t="s">
        <v>489</v>
      </c>
      <c r="C77" s="1024"/>
      <c r="D77" s="46"/>
      <c r="E77" s="46"/>
      <c r="F77" s="46"/>
      <c r="G77" s="46"/>
      <c r="H77" s="46"/>
      <c r="I77" s="46"/>
      <c r="J77" s="46"/>
      <c r="K77" s="46"/>
      <c r="L77" s="46"/>
      <c r="M77" s="46"/>
      <c r="N77" s="46"/>
      <c r="O77" s="69"/>
    </row>
    <row r="78" spans="1:15" s="18" customFormat="1" collapsed="1">
      <c r="A78" s="4"/>
      <c r="B78" s="536" t="s">
        <v>513</v>
      </c>
      <c r="C78" s="1027"/>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ht="14.15">
      <c r="A81" s="62"/>
      <c r="B81" s="604">
        <f>'1.  LRAMVA Summary'!B38</f>
        <v>0</v>
      </c>
      <c r="C81" s="1026">
        <f>'2. LRAMVA Threshold'!M43</f>
        <v>0</v>
      </c>
      <c r="D81" s="46"/>
      <c r="E81" s="46"/>
      <c r="F81" s="46"/>
      <c r="G81" s="46"/>
      <c r="H81" s="46"/>
      <c r="I81" s="46"/>
      <c r="J81" s="46"/>
      <c r="K81" s="46"/>
      <c r="L81" s="46"/>
      <c r="M81" s="46"/>
      <c r="N81" s="46"/>
      <c r="O81" s="69"/>
    </row>
    <row r="82" spans="1:15" s="18" customFormat="1" hidden="1" outlineLevel="1">
      <c r="A82" s="4"/>
      <c r="B82" s="536" t="s">
        <v>511</v>
      </c>
      <c r="C82" s="1024"/>
      <c r="D82" s="46"/>
      <c r="E82" s="46"/>
      <c r="F82" s="46"/>
      <c r="G82" s="46"/>
      <c r="H82" s="46"/>
      <c r="I82" s="46"/>
      <c r="J82" s="46"/>
      <c r="K82" s="46"/>
      <c r="L82" s="46"/>
      <c r="M82" s="46"/>
      <c r="N82" s="46"/>
      <c r="O82" s="69"/>
    </row>
    <row r="83" spans="1:15" s="18" customFormat="1" hidden="1" outlineLevel="1">
      <c r="A83" s="4"/>
      <c r="B83" s="536" t="s">
        <v>512</v>
      </c>
      <c r="C83" s="1024"/>
      <c r="D83" s="46"/>
      <c r="E83" s="46"/>
      <c r="F83" s="46"/>
      <c r="G83" s="46"/>
      <c r="H83" s="46"/>
      <c r="I83" s="46"/>
      <c r="J83" s="46"/>
      <c r="K83" s="46"/>
      <c r="L83" s="46"/>
      <c r="M83" s="46"/>
      <c r="N83" s="46"/>
      <c r="O83" s="69"/>
    </row>
    <row r="84" spans="1:15" s="18" customFormat="1" hidden="1" outlineLevel="1">
      <c r="A84" s="4"/>
      <c r="B84" s="536" t="s">
        <v>489</v>
      </c>
      <c r="C84" s="1024"/>
      <c r="D84" s="46"/>
      <c r="E84" s="46"/>
      <c r="F84" s="46"/>
      <c r="G84" s="46"/>
      <c r="H84" s="46"/>
      <c r="I84" s="46"/>
      <c r="J84" s="46"/>
      <c r="K84" s="46"/>
      <c r="L84" s="46"/>
      <c r="M84" s="46"/>
      <c r="N84" s="46"/>
      <c r="O84" s="69"/>
    </row>
    <row r="85" spans="1:15" s="18" customFormat="1" collapsed="1">
      <c r="A85" s="4"/>
      <c r="B85" s="536" t="s">
        <v>513</v>
      </c>
      <c r="C85" s="1027"/>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ht="14.15">
      <c r="A88" s="62"/>
      <c r="B88" s="604">
        <f>'1.  LRAMVA Summary'!B39</f>
        <v>0</v>
      </c>
      <c r="C88" s="1026">
        <f>'2. LRAMVA Threshold'!N43</f>
        <v>0</v>
      </c>
      <c r="D88" s="46"/>
      <c r="E88" s="46"/>
      <c r="F88" s="46"/>
      <c r="G88" s="46"/>
      <c r="H88" s="46"/>
      <c r="I88" s="46"/>
      <c r="J88" s="46"/>
      <c r="K88" s="46"/>
      <c r="L88" s="46"/>
      <c r="M88" s="46"/>
      <c r="N88" s="46"/>
      <c r="O88" s="69"/>
    </row>
    <row r="89" spans="1:15" s="18" customFormat="1" hidden="1" outlineLevel="1">
      <c r="A89" s="4"/>
      <c r="B89" s="536" t="s">
        <v>511</v>
      </c>
      <c r="C89" s="1024"/>
      <c r="D89" s="46"/>
      <c r="E89" s="46"/>
      <c r="F89" s="46"/>
      <c r="G89" s="46"/>
      <c r="H89" s="46"/>
      <c r="I89" s="46"/>
      <c r="J89" s="46"/>
      <c r="K89" s="46"/>
      <c r="L89" s="46"/>
      <c r="M89" s="46"/>
      <c r="N89" s="46"/>
      <c r="O89" s="69"/>
    </row>
    <row r="90" spans="1:15" s="18" customFormat="1" hidden="1" outlineLevel="1">
      <c r="A90" s="4"/>
      <c r="B90" s="536" t="s">
        <v>512</v>
      </c>
      <c r="C90" s="1024"/>
      <c r="D90" s="46"/>
      <c r="E90" s="46"/>
      <c r="F90" s="46"/>
      <c r="G90" s="46"/>
      <c r="H90" s="46"/>
      <c r="I90" s="46"/>
      <c r="J90" s="46"/>
      <c r="K90" s="46"/>
      <c r="L90" s="46"/>
      <c r="M90" s="46"/>
      <c r="N90" s="46"/>
      <c r="O90" s="69"/>
    </row>
    <row r="91" spans="1:15" s="18" customFormat="1" hidden="1" outlineLevel="1">
      <c r="A91" s="4"/>
      <c r="B91" s="536" t="s">
        <v>489</v>
      </c>
      <c r="C91" s="1024"/>
      <c r="D91" s="46"/>
      <c r="E91" s="46"/>
      <c r="F91" s="46"/>
      <c r="G91" s="46"/>
      <c r="H91" s="46"/>
      <c r="I91" s="46"/>
      <c r="J91" s="46"/>
      <c r="K91" s="46"/>
      <c r="L91" s="46"/>
      <c r="M91" s="46"/>
      <c r="N91" s="46"/>
      <c r="O91" s="69"/>
    </row>
    <row r="92" spans="1:15" s="18" customFormat="1" collapsed="1">
      <c r="A92" s="4"/>
      <c r="B92" s="536" t="s">
        <v>513</v>
      </c>
      <c r="C92" s="1027"/>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ht="14.15">
      <c r="A95" s="62"/>
      <c r="B95" s="604">
        <f>'1.  LRAMVA Summary'!B40</f>
        <v>0</v>
      </c>
      <c r="C95" s="1026">
        <f>'2. LRAMVA Threshold'!O43</f>
        <v>0</v>
      </c>
      <c r="D95" s="46"/>
      <c r="E95" s="46"/>
      <c r="F95" s="46"/>
      <c r="G95" s="46"/>
      <c r="H95" s="46"/>
      <c r="I95" s="46"/>
      <c r="J95" s="46"/>
      <c r="K95" s="46"/>
      <c r="L95" s="46"/>
      <c r="M95" s="46"/>
      <c r="N95" s="46"/>
      <c r="O95" s="69"/>
    </row>
    <row r="96" spans="1:15" s="18" customFormat="1" hidden="1" outlineLevel="1">
      <c r="A96" s="4"/>
      <c r="B96" s="536" t="s">
        <v>511</v>
      </c>
      <c r="C96" s="1024"/>
      <c r="D96" s="46"/>
      <c r="E96" s="46"/>
      <c r="F96" s="46"/>
      <c r="G96" s="46"/>
      <c r="H96" s="46"/>
      <c r="I96" s="46"/>
      <c r="J96" s="46"/>
      <c r="K96" s="46"/>
      <c r="L96" s="46"/>
      <c r="M96" s="46"/>
      <c r="N96" s="46"/>
      <c r="O96" s="69"/>
    </row>
    <row r="97" spans="1:15" s="18" customFormat="1" hidden="1" outlineLevel="1">
      <c r="A97" s="4"/>
      <c r="B97" s="536" t="s">
        <v>512</v>
      </c>
      <c r="C97" s="1024"/>
      <c r="D97" s="46"/>
      <c r="E97" s="46"/>
      <c r="F97" s="46"/>
      <c r="G97" s="46"/>
      <c r="H97" s="46"/>
      <c r="I97" s="46"/>
      <c r="J97" s="46"/>
      <c r="K97" s="46"/>
      <c r="L97" s="46"/>
      <c r="M97" s="46"/>
      <c r="N97" s="46"/>
      <c r="O97" s="69"/>
    </row>
    <row r="98" spans="1:15" s="18" customFormat="1" hidden="1" outlineLevel="1">
      <c r="A98" s="4"/>
      <c r="B98" s="536" t="s">
        <v>489</v>
      </c>
      <c r="C98" s="1024"/>
      <c r="D98" s="46"/>
      <c r="E98" s="46"/>
      <c r="F98" s="46"/>
      <c r="G98" s="46"/>
      <c r="H98" s="46"/>
      <c r="I98" s="46"/>
      <c r="J98" s="46"/>
      <c r="K98" s="46"/>
      <c r="L98" s="46"/>
      <c r="M98" s="46"/>
      <c r="N98" s="46"/>
      <c r="O98" s="69"/>
    </row>
    <row r="99" spans="1:15" s="18" customFormat="1" collapsed="1">
      <c r="A99" s="4"/>
      <c r="B99" s="536" t="s">
        <v>513</v>
      </c>
      <c r="C99" s="1027"/>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ht="14.15">
      <c r="A102" s="62"/>
      <c r="B102" s="604">
        <f>'1.  LRAMVA Summary'!B41</f>
        <v>0</v>
      </c>
      <c r="C102" s="1026">
        <f>'2. LRAMVA Threshold'!P43</f>
        <v>0</v>
      </c>
      <c r="D102" s="46"/>
      <c r="E102" s="46"/>
      <c r="F102" s="46"/>
      <c r="G102" s="46"/>
      <c r="H102" s="46"/>
      <c r="I102" s="46"/>
      <c r="J102" s="46"/>
      <c r="K102" s="46"/>
      <c r="L102" s="46"/>
      <c r="M102" s="46"/>
      <c r="N102" s="46"/>
      <c r="O102" s="69"/>
    </row>
    <row r="103" spans="1:15" s="18" customFormat="1" hidden="1" outlineLevel="1">
      <c r="A103" s="4"/>
      <c r="B103" s="536" t="s">
        <v>511</v>
      </c>
      <c r="C103" s="1024"/>
      <c r="D103" s="46"/>
      <c r="E103" s="46"/>
      <c r="F103" s="46"/>
      <c r="G103" s="46"/>
      <c r="H103" s="46"/>
      <c r="I103" s="46"/>
      <c r="J103" s="46"/>
      <c r="K103" s="46"/>
      <c r="L103" s="46"/>
      <c r="M103" s="46"/>
      <c r="N103" s="46"/>
      <c r="O103" s="69"/>
    </row>
    <row r="104" spans="1:15" s="18" customFormat="1" hidden="1" outlineLevel="1">
      <c r="A104" s="4"/>
      <c r="B104" s="536" t="s">
        <v>512</v>
      </c>
      <c r="C104" s="1024"/>
      <c r="D104" s="46"/>
      <c r="E104" s="46"/>
      <c r="F104" s="46"/>
      <c r="G104" s="46"/>
      <c r="H104" s="46"/>
      <c r="I104" s="46"/>
      <c r="J104" s="46"/>
      <c r="K104" s="46"/>
      <c r="L104" s="46"/>
      <c r="M104" s="46"/>
      <c r="N104" s="46"/>
      <c r="O104" s="69"/>
    </row>
    <row r="105" spans="1:15" s="18" customFormat="1" hidden="1" outlineLevel="1">
      <c r="A105" s="4"/>
      <c r="B105" s="536" t="s">
        <v>489</v>
      </c>
      <c r="C105" s="1024"/>
      <c r="D105" s="46"/>
      <c r="E105" s="46"/>
      <c r="F105" s="46"/>
      <c r="G105" s="46"/>
      <c r="H105" s="46"/>
      <c r="I105" s="46"/>
      <c r="J105" s="46"/>
      <c r="K105" s="46"/>
      <c r="L105" s="46"/>
      <c r="M105" s="46"/>
      <c r="N105" s="46"/>
      <c r="O105" s="69"/>
    </row>
    <row r="106" spans="1:15" s="18" customFormat="1" collapsed="1">
      <c r="A106" s="4"/>
      <c r="B106" s="536" t="s">
        <v>513</v>
      </c>
      <c r="C106" s="1027"/>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ht="14.15">
      <c r="A109" s="62"/>
      <c r="B109" s="604">
        <f>'1.  LRAMVA Summary'!B42</f>
        <v>0</v>
      </c>
      <c r="C109" s="1026">
        <f>'2. LRAMVA Threshold'!Q43</f>
        <v>0</v>
      </c>
      <c r="D109" s="46"/>
      <c r="E109" s="46"/>
      <c r="F109" s="46"/>
      <c r="G109" s="46"/>
      <c r="H109" s="46"/>
      <c r="I109" s="46"/>
      <c r="J109" s="46"/>
      <c r="K109" s="46"/>
      <c r="L109" s="46"/>
      <c r="M109" s="46"/>
      <c r="N109" s="46"/>
      <c r="O109" s="69"/>
    </row>
    <row r="110" spans="1:15" s="18" customFormat="1" hidden="1" outlineLevel="1">
      <c r="A110" s="4"/>
      <c r="B110" s="536" t="s">
        <v>511</v>
      </c>
      <c r="C110" s="1024"/>
      <c r="D110" s="46"/>
      <c r="E110" s="46"/>
      <c r="F110" s="46"/>
      <c r="G110" s="46"/>
      <c r="H110" s="46"/>
      <c r="I110" s="46"/>
      <c r="J110" s="46"/>
      <c r="K110" s="46"/>
      <c r="L110" s="46"/>
      <c r="M110" s="46"/>
      <c r="N110" s="46"/>
      <c r="O110" s="69"/>
    </row>
    <row r="111" spans="1:15" s="18" customFormat="1" hidden="1" outlineLevel="1">
      <c r="A111" s="4"/>
      <c r="B111" s="536" t="s">
        <v>512</v>
      </c>
      <c r="C111" s="1024"/>
      <c r="D111" s="46"/>
      <c r="E111" s="46"/>
      <c r="F111" s="46"/>
      <c r="G111" s="46"/>
      <c r="H111" s="46"/>
      <c r="I111" s="46"/>
      <c r="J111" s="46"/>
      <c r="K111" s="46"/>
      <c r="L111" s="46"/>
      <c r="M111" s="46"/>
      <c r="N111" s="46"/>
      <c r="O111" s="69"/>
    </row>
    <row r="112" spans="1:15" s="18" customFormat="1" hidden="1" outlineLevel="1">
      <c r="A112" s="4"/>
      <c r="B112" s="536" t="s">
        <v>489</v>
      </c>
      <c r="C112" s="1024"/>
      <c r="D112" s="46"/>
      <c r="E112" s="46"/>
      <c r="F112" s="46"/>
      <c r="G112" s="46"/>
      <c r="H112" s="46"/>
      <c r="I112" s="46"/>
      <c r="J112" s="46"/>
      <c r="K112" s="46"/>
      <c r="L112" s="46"/>
      <c r="M112" s="46"/>
      <c r="N112" s="46"/>
      <c r="O112" s="69"/>
    </row>
    <row r="113" spans="1:17" s="18" customFormat="1" collapsed="1">
      <c r="A113" s="4"/>
      <c r="B113" s="536" t="s">
        <v>513</v>
      </c>
      <c r="C113" s="1027"/>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15">
      <c r="A115" s="72"/>
      <c r="B115" s="74"/>
      <c r="C115" s="81"/>
      <c r="D115" s="75"/>
      <c r="E115" s="75"/>
      <c r="F115" s="75"/>
      <c r="G115" s="75"/>
      <c r="H115" s="75"/>
      <c r="I115" s="75"/>
      <c r="J115" s="75"/>
      <c r="K115" s="495"/>
      <c r="L115" s="496"/>
      <c r="M115" s="496"/>
      <c r="N115" s="496"/>
      <c r="O115" s="497"/>
    </row>
    <row r="116" spans="1:17" s="3" customFormat="1" ht="21" customHeight="1">
      <c r="A116" s="4"/>
      <c r="B116" s="498" t="s">
        <v>609</v>
      </c>
      <c r="C116" s="98"/>
      <c r="D116" s="499"/>
      <c r="E116" s="499"/>
      <c r="F116" s="499"/>
      <c r="G116" s="499"/>
      <c r="H116" s="499"/>
      <c r="I116" s="499"/>
      <c r="J116" s="499"/>
      <c r="K116" s="499"/>
      <c r="L116" s="499"/>
      <c r="M116" s="499"/>
      <c r="N116" s="499"/>
      <c r="O116" s="499"/>
    </row>
    <row r="119" spans="1:17" ht="15.45">
      <c r="B119" s="118" t="s">
        <v>483</v>
      </c>
      <c r="J119" s="18"/>
    </row>
    <row r="120" spans="1:17" s="14" customFormat="1" ht="75.75" customHeight="1">
      <c r="A120" s="72"/>
      <c r="B120" s="1031" t="s">
        <v>670</v>
      </c>
      <c r="C120" s="1031"/>
      <c r="D120" s="1031"/>
      <c r="E120" s="1031"/>
      <c r="F120" s="1031"/>
      <c r="G120" s="1031"/>
      <c r="H120" s="1031"/>
      <c r="I120" s="1031"/>
      <c r="J120" s="1031"/>
      <c r="K120" s="1031"/>
      <c r="L120" s="1031"/>
      <c r="M120" s="1031"/>
      <c r="N120" s="1031"/>
      <c r="O120" s="1031"/>
      <c r="P120" s="103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50 - 4,999 kW</v>
      </c>
      <c r="F122" s="244" t="str">
        <f>'1.  LRAMVA Summary'!G52</f>
        <v>Sentinel Lighting</v>
      </c>
      <c r="G122" s="244" t="str">
        <f>'1.  LRAMVA Summary'!H52</f>
        <v>Street Lighting</v>
      </c>
      <c r="H122" s="244" t="str">
        <f>'1.  LRAMVA Summary'!I52</f>
        <v>Unmetered Scattered Load</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kWh</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0">
        <f t="shared" ref="C124:C129" si="30">HLOOKUP(B124,$E$15:$O$114,9,FALSE)</f>
        <v>1.37E-2</v>
      </c>
      <c r="D124" s="681">
        <f>HLOOKUP(B124,$E$15:$O$114,16,FALSE)</f>
        <v>8.3000000000000001E-3</v>
      </c>
      <c r="E124" s="682">
        <f>HLOOKUP(B124,$E$15:$O$114,23,FALSE)</f>
        <v>1.4132</v>
      </c>
      <c r="F124" s="681">
        <f>HLOOKUP(B124,$E$15:$O$114,30,FALSE)</f>
        <v>16.7883</v>
      </c>
      <c r="G124" s="682">
        <f>HLOOKUP(B124,$E$15:$O$114,37,FALSE)</f>
        <v>14.6546</v>
      </c>
      <c r="H124" s="681">
        <f>HLOOKUP(B124,$E$15:$O$114,44,FALSE)</f>
        <v>8.0999999999999996E-3</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1.38E-2</v>
      </c>
      <c r="D125" s="684">
        <f>HLOOKUP(B125,$E$15:$O$114,16,FALSE)</f>
        <v>8.3999999999999995E-3</v>
      </c>
      <c r="E125" s="685">
        <f>HLOOKUP(B125,$E$15:$O$114,23,FALSE)</f>
        <v>1.4072</v>
      </c>
      <c r="F125" s="684">
        <f>HLOOKUP(B125,$E$15:$O$114,30,FALSE)</f>
        <v>16.886800000000001</v>
      </c>
      <c r="G125" s="685">
        <f>HLOOKUP(B125,$E$15:$O$114,37,FALSE)</f>
        <v>14.740600000000001</v>
      </c>
      <c r="H125" s="684">
        <f>HLOOKUP(B125,$E$15:$O$114,44,FALSE)</f>
        <v>8.2000000000000007E-3</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1.4200000000000001E-2</v>
      </c>
      <c r="D126" s="684">
        <f t="shared" ref="D126:D133" si="32">HLOOKUP(B126,$E$15:$O$114,16,FALSE)</f>
        <v>8.6E-3</v>
      </c>
      <c r="E126" s="685">
        <f t="shared" ref="E126:E133" si="33">HLOOKUP(B126,$E$15:$O$114,23,FALSE)</f>
        <v>2.2688000000000001</v>
      </c>
      <c r="F126" s="684">
        <f t="shared" ref="F126:F133" si="34">HLOOKUP(B126,$E$15:$O$114,30,FALSE)</f>
        <v>19.7273</v>
      </c>
      <c r="G126" s="685">
        <f t="shared" ref="G126:G132" si="35">HLOOKUP(B126,$E$15:$O$114,37,FALSE)</f>
        <v>15.1943</v>
      </c>
      <c r="H126" s="684">
        <f t="shared" ref="H126:H133" si="36">HLOOKUP(B126,$E$15:$O$114,44,FALSE)</f>
        <v>6.4000000000000003E-3</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1.4500000000000001E-2</v>
      </c>
      <c r="D127" s="684">
        <f>HLOOKUP(B127,$E$15:$O$114,16,FALSE)</f>
        <v>8.8000000000000005E-3</v>
      </c>
      <c r="E127" s="685">
        <f>HLOOKUP(B127,$E$15:$O$114,23,FALSE)</f>
        <v>2.7227999999999999</v>
      </c>
      <c r="F127" s="684">
        <f>HLOOKUP(B127,$E$15:$O$114,30,FALSE)</f>
        <v>21.32</v>
      </c>
      <c r="G127" s="685">
        <f>HLOOKUP(B127,$E$15:$O$114,37,FALSE)</f>
        <v>15.5433</v>
      </c>
      <c r="H127" s="684">
        <f>HLOOKUP(B127,$E$15:$O$114,44,FALSE)</f>
        <v>5.5999999999999999E-3</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1.47E-2</v>
      </c>
      <c r="D128" s="684">
        <f t="shared" si="32"/>
        <v>8.8999999999999999E-3</v>
      </c>
      <c r="E128" s="685">
        <f t="shared" si="33"/>
        <v>2.7608999999999999</v>
      </c>
      <c r="F128" s="684">
        <f t="shared" si="34"/>
        <v>21.618500000000001</v>
      </c>
      <c r="G128" s="685">
        <f t="shared" si="35"/>
        <v>15.760899999999999</v>
      </c>
      <c r="H128" s="684">
        <f t="shared" si="36"/>
        <v>5.7000000000000002E-3</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1.2500000000000001E-2</v>
      </c>
      <c r="D129" s="684">
        <f t="shared" si="32"/>
        <v>8.9999999999999993E-3</v>
      </c>
      <c r="E129" s="685">
        <f t="shared" si="33"/>
        <v>2.8079999999999998</v>
      </c>
      <c r="F129" s="684">
        <f t="shared" si="34"/>
        <v>21.9864</v>
      </c>
      <c r="G129" s="685">
        <f t="shared" si="35"/>
        <v>16.0291</v>
      </c>
      <c r="H129" s="684">
        <f t="shared" si="36"/>
        <v>5.7999999999999996E-3</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8.8000000000000005E-3</v>
      </c>
      <c r="D130" s="684">
        <f t="shared" si="32"/>
        <v>9.1999999999999998E-3</v>
      </c>
      <c r="E130" s="685">
        <f t="shared" si="33"/>
        <v>2.8552</v>
      </c>
      <c r="F130" s="684">
        <f t="shared" si="34"/>
        <v>22.356200000000001</v>
      </c>
      <c r="G130" s="685">
        <f t="shared" si="35"/>
        <v>16.2987</v>
      </c>
      <c r="H130" s="684">
        <f t="shared" si="36"/>
        <v>5.8999999999999999E-3</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1">
        <v>2018</v>
      </c>
      <c r="C131" s="683">
        <f t="shared" ref="C131:C133" si="44">HLOOKUP(B131,$E$15:$O$114,9,FALSE)</f>
        <v>5.1000000000000004E-3</v>
      </c>
      <c r="D131" s="684">
        <f t="shared" si="32"/>
        <v>9.2999999999999992E-3</v>
      </c>
      <c r="E131" s="685">
        <f t="shared" si="33"/>
        <v>2.8875000000000002</v>
      </c>
      <c r="F131" s="684">
        <f t="shared" si="34"/>
        <v>22.609100000000002</v>
      </c>
      <c r="G131" s="685">
        <f t="shared" si="35"/>
        <v>16.483000000000001</v>
      </c>
      <c r="H131" s="684">
        <f t="shared" si="36"/>
        <v>6.0000000000000001E-3</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c r="B132" s="501">
        <v>2019</v>
      </c>
      <c r="C132" s="683">
        <f t="shared" si="44"/>
        <v>1.2999999999999999E-3</v>
      </c>
      <c r="D132" s="684">
        <f t="shared" si="32"/>
        <v>1.0699999999999999E-2</v>
      </c>
      <c r="E132" s="685">
        <f t="shared" si="33"/>
        <v>2.746</v>
      </c>
      <c r="F132" s="684">
        <f t="shared" si="34"/>
        <v>20.4986</v>
      </c>
      <c r="G132" s="685">
        <f t="shared" si="35"/>
        <v>11.8232</v>
      </c>
      <c r="H132" s="684">
        <f t="shared" si="36"/>
        <v>1.6500000000000001E-2</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2">
        <v>2020</v>
      </c>
      <c r="C133" s="686">
        <f t="shared" si="44"/>
        <v>0</v>
      </c>
      <c r="D133" s="687">
        <f t="shared" si="32"/>
        <v>1.15E-2</v>
      </c>
      <c r="E133" s="688">
        <f t="shared" si="33"/>
        <v>2.7039</v>
      </c>
      <c r="F133" s="687">
        <f t="shared" si="34"/>
        <v>19.649100000000001</v>
      </c>
      <c r="G133" s="688">
        <f>HLOOKUP(B133,$E$15:$O$114,37,FALSE)</f>
        <v>9.5854999999999997</v>
      </c>
      <c r="H133" s="687">
        <f t="shared" si="36"/>
        <v>2.1999999999999999E-2</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626</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4:XEN721"/>
  <sheetViews>
    <sheetView topLeftCell="A686" zoomScale="90" zoomScaleNormal="90" workbookViewId="0">
      <selection activeCell="E716" sqref="E716"/>
    </sheetView>
  </sheetViews>
  <sheetFormatPr defaultColWidth="9" defaultRowHeight="14.6"/>
  <cols>
    <col min="1" max="1" width="15.3046875" style="12" bestFit="1" customWidth="1"/>
    <col min="2" max="2" width="10.84375" style="12" customWidth="1"/>
    <col min="3" max="3" width="55.3828125" style="12" bestFit="1" customWidth="1"/>
    <col min="4" max="4" width="72" style="12" bestFit="1" customWidth="1"/>
    <col min="5" max="5" width="57.3828125" style="12" bestFit="1" customWidth="1"/>
    <col min="6" max="6" width="58.84375" style="12" bestFit="1" customWidth="1"/>
    <col min="7" max="7" width="28.3828125" style="12" bestFit="1" customWidth="1"/>
    <col min="8" max="8" width="16" style="12" bestFit="1" customWidth="1"/>
    <col min="9" max="9" width="9" style="12"/>
    <col min="10" max="10" width="16" style="12" bestFit="1" customWidth="1"/>
    <col min="11" max="11" width="39.53515625" style="12" bestFit="1" customWidth="1"/>
    <col min="12" max="16384" width="9" style="12"/>
  </cols>
  <sheetData>
    <row r="14" spans="2:24" ht="15.45">
      <c r="B14" s="588" t="s">
        <v>504</v>
      </c>
    </row>
    <row r="15" spans="2:24" ht="15.45">
      <c r="B15" s="588"/>
    </row>
    <row r="16" spans="2:24" s="667" customFormat="1" ht="28.5" customHeight="1">
      <c r="B16" s="1032" t="s">
        <v>629</v>
      </c>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row>
    <row r="17" spans="1:10" ht="15" thickBot="1"/>
    <row r="18" spans="1:10" customFormat="1" ht="15" thickBot="1">
      <c r="B18" s="756" t="s">
        <v>769</v>
      </c>
    </row>
    <row r="19" spans="1:10" customFormat="1" ht="43.75">
      <c r="B19" s="757" t="s">
        <v>770</v>
      </c>
      <c r="C19" s="757" t="s">
        <v>771</v>
      </c>
      <c r="D19" s="757" t="s">
        <v>772</v>
      </c>
      <c r="E19" s="757" t="s">
        <v>773</v>
      </c>
      <c r="F19" s="757" t="s">
        <v>774</v>
      </c>
      <c r="G19" s="757" t="s">
        <v>775</v>
      </c>
      <c r="H19" s="757" t="s">
        <v>776</v>
      </c>
      <c r="I19" s="757" t="s">
        <v>777</v>
      </c>
    </row>
    <row r="20" spans="1:10" customFormat="1">
      <c r="A20" t="s">
        <v>778</v>
      </c>
      <c r="B20" s="758">
        <v>102007</v>
      </c>
      <c r="C20" s="759" t="s">
        <v>779</v>
      </c>
      <c r="D20" s="759"/>
      <c r="E20" s="759"/>
      <c r="F20" s="759" t="s">
        <v>780</v>
      </c>
      <c r="G20" s="760">
        <v>0</v>
      </c>
      <c r="H20" s="760">
        <v>56282.5</v>
      </c>
      <c r="I20" s="759" t="s">
        <v>781</v>
      </c>
      <c r="J20" s="760">
        <v>56282.5</v>
      </c>
    </row>
    <row r="21" spans="1:10" customFormat="1">
      <c r="A21" t="s">
        <v>778</v>
      </c>
      <c r="B21" s="758">
        <v>103234</v>
      </c>
      <c r="C21" s="759" t="s">
        <v>782</v>
      </c>
      <c r="D21" s="759"/>
      <c r="E21" s="759"/>
      <c r="F21" s="759" t="s">
        <v>780</v>
      </c>
      <c r="G21" s="760">
        <v>2.06955</v>
      </c>
      <c r="H21" s="760">
        <v>7416</v>
      </c>
      <c r="I21" s="759" t="s">
        <v>783</v>
      </c>
      <c r="J21" s="760">
        <v>7416</v>
      </c>
    </row>
    <row r="22" spans="1:10" customFormat="1">
      <c r="A22" t="s">
        <v>778</v>
      </c>
      <c r="B22" s="758">
        <v>102918</v>
      </c>
      <c r="C22" s="759" t="s">
        <v>784</v>
      </c>
      <c r="D22" s="759"/>
      <c r="E22" s="759"/>
      <c r="F22" s="759" t="s">
        <v>780</v>
      </c>
      <c r="G22" s="760">
        <v>5.0449999999999999</v>
      </c>
      <c r="H22" s="760">
        <v>17896.21</v>
      </c>
      <c r="I22" s="759" t="s">
        <v>783</v>
      </c>
      <c r="J22" s="760">
        <v>17896.21</v>
      </c>
    </row>
    <row r="23" spans="1:10" customFormat="1">
      <c r="A23" t="s">
        <v>778</v>
      </c>
      <c r="B23" s="758">
        <v>103765</v>
      </c>
      <c r="C23" s="759" t="s">
        <v>785</v>
      </c>
      <c r="D23" s="759"/>
      <c r="E23" s="759"/>
      <c r="F23" s="759" t="s">
        <v>780</v>
      </c>
      <c r="G23" s="760">
        <v>3.8980000000000001</v>
      </c>
      <c r="H23" s="760">
        <v>10111.412</v>
      </c>
      <c r="I23" s="759" t="s">
        <v>781</v>
      </c>
      <c r="J23" s="760">
        <v>10111.412</v>
      </c>
    </row>
    <row r="24" spans="1:10" customFormat="1">
      <c r="A24" t="s">
        <v>778</v>
      </c>
      <c r="B24" s="758">
        <v>103884</v>
      </c>
      <c r="C24" s="759" t="s">
        <v>786</v>
      </c>
      <c r="D24" s="759"/>
      <c r="E24" s="759"/>
      <c r="F24" s="759" t="s">
        <v>780</v>
      </c>
      <c r="G24" s="760">
        <v>4.2169999999999996</v>
      </c>
      <c r="H24" s="760">
        <v>11900.794</v>
      </c>
      <c r="I24" s="759" t="s">
        <v>781</v>
      </c>
      <c r="J24" s="760">
        <v>11900.794</v>
      </c>
    </row>
    <row r="25" spans="1:10" customFormat="1">
      <c r="A25" t="s">
        <v>778</v>
      </c>
      <c r="B25" s="758">
        <v>102673</v>
      </c>
      <c r="C25" s="759" t="s">
        <v>787</v>
      </c>
      <c r="D25" s="759"/>
      <c r="E25" s="759"/>
      <c r="F25" s="759" t="s">
        <v>780</v>
      </c>
      <c r="G25" s="760">
        <v>0</v>
      </c>
      <c r="H25" s="760">
        <v>28998</v>
      </c>
      <c r="I25" s="759" t="s">
        <v>783</v>
      </c>
      <c r="J25" s="760">
        <v>28998</v>
      </c>
    </row>
    <row r="26" spans="1:10" customFormat="1" ht="15" thickBot="1">
      <c r="B26" s="761"/>
      <c r="G26" s="762">
        <f>SUM(G20:G25)</f>
        <v>15.22955</v>
      </c>
      <c r="H26" s="762">
        <f>SUM(H20:H25)</f>
        <v>132604.91599999997</v>
      </c>
      <c r="J26" s="762">
        <f>SUM(J20:J25)</f>
        <v>132604.91599999997</v>
      </c>
    </row>
    <row r="27" spans="1:10" customFormat="1" ht="15" thickTop="1">
      <c r="B27" s="761"/>
    </row>
    <row r="28" spans="1:10" customFormat="1">
      <c r="B28" s="761"/>
    </row>
    <row r="29" spans="1:10" customFormat="1">
      <c r="B29" s="761"/>
      <c r="F29" s="763" t="s">
        <v>777</v>
      </c>
      <c r="G29" s="763" t="s">
        <v>788</v>
      </c>
      <c r="H29" s="763" t="s">
        <v>789</v>
      </c>
    </row>
    <row r="30" spans="1:10" customFormat="1">
      <c r="B30" s="761"/>
      <c r="F30" s="764" t="s">
        <v>790</v>
      </c>
      <c r="G30" s="765">
        <f>SUMIF($I$21:$I$26,"GS&lt;50 KW",$H$21:$H$26)</f>
        <v>22012.205999999998</v>
      </c>
      <c r="H30" s="766">
        <f>G30/G32</f>
        <v>0.28841075995288196</v>
      </c>
    </row>
    <row r="31" spans="1:10" customFormat="1">
      <c r="B31" s="761"/>
      <c r="F31" s="764" t="s">
        <v>791</v>
      </c>
      <c r="G31" s="765">
        <f>SUMIF($I$21:$I$26,"GS&gt;50 KW",$H$21:$H$26)</f>
        <v>54310.21</v>
      </c>
      <c r="H31" s="766">
        <f>G31/G32</f>
        <v>0.71158924004711799</v>
      </c>
    </row>
    <row r="32" spans="1:10" customFormat="1" ht="15" thickBot="1">
      <c r="B32" s="761"/>
      <c r="G32" s="767">
        <f>SUM(G30:G31)</f>
        <v>76322.415999999997</v>
      </c>
    </row>
    <row r="33" spans="1:10" customFormat="1" ht="15" thickTop="1">
      <c r="B33" s="761"/>
    </row>
    <row r="34" spans="1:10" customFormat="1" ht="15" thickBot="1">
      <c r="B34" s="761"/>
    </row>
    <row r="35" spans="1:10" customFormat="1" ht="15" thickBot="1">
      <c r="B35" s="756" t="s">
        <v>792</v>
      </c>
    </row>
    <row r="36" spans="1:10" s="757" customFormat="1" ht="43.75">
      <c r="B36" s="757" t="s">
        <v>770</v>
      </c>
      <c r="C36" s="757" t="s">
        <v>771</v>
      </c>
      <c r="D36" s="757" t="s">
        <v>772</v>
      </c>
      <c r="E36" s="757" t="s">
        <v>773</v>
      </c>
      <c r="F36" s="757" t="s">
        <v>774</v>
      </c>
      <c r="G36" s="757" t="s">
        <v>775</v>
      </c>
      <c r="H36" s="757" t="s">
        <v>776</v>
      </c>
      <c r="I36" s="757" t="s">
        <v>777</v>
      </c>
    </row>
    <row r="37" spans="1:10" s="757" customFormat="1" ht="24.9">
      <c r="A37" t="s">
        <v>778</v>
      </c>
      <c r="B37" s="758">
        <v>106217</v>
      </c>
      <c r="C37" s="759" t="s">
        <v>793</v>
      </c>
      <c r="D37" s="759"/>
      <c r="E37" s="759"/>
      <c r="F37" s="759" t="s">
        <v>780</v>
      </c>
      <c r="G37" s="760">
        <v>15.105</v>
      </c>
      <c r="H37" s="760">
        <v>72383.16</v>
      </c>
      <c r="I37" s="768" t="s">
        <v>783</v>
      </c>
      <c r="J37" s="760">
        <v>72383.16</v>
      </c>
    </row>
    <row r="38" spans="1:10" s="757" customFormat="1" ht="24.9">
      <c r="A38" t="s">
        <v>778</v>
      </c>
      <c r="B38" s="758">
        <v>107351</v>
      </c>
      <c r="C38" s="759" t="s">
        <v>794</v>
      </c>
      <c r="D38" s="759"/>
      <c r="E38" s="759"/>
      <c r="F38" s="759" t="s">
        <v>780</v>
      </c>
      <c r="G38" s="760">
        <v>2.76</v>
      </c>
      <c r="H38" s="760">
        <v>11923.2</v>
      </c>
      <c r="I38" s="768" t="s">
        <v>781</v>
      </c>
      <c r="J38" s="760">
        <v>11923.2</v>
      </c>
    </row>
    <row r="39" spans="1:10" s="757" customFormat="1" ht="24.9">
      <c r="A39" t="s">
        <v>778</v>
      </c>
      <c r="B39" s="758">
        <v>107945</v>
      </c>
      <c r="C39" s="759" t="s">
        <v>795</v>
      </c>
      <c r="D39" s="759"/>
      <c r="E39" s="759"/>
      <c r="F39" s="759" t="s">
        <v>780</v>
      </c>
      <c r="G39" s="760">
        <v>14.904</v>
      </c>
      <c r="H39" s="760">
        <v>85670.399999999994</v>
      </c>
      <c r="I39" s="768" t="s">
        <v>783</v>
      </c>
      <c r="J39" s="760">
        <v>85670.399999999994</v>
      </c>
    </row>
    <row r="40" spans="1:10" s="757" customFormat="1" ht="24.9">
      <c r="A40" t="s">
        <v>778</v>
      </c>
      <c r="B40" s="758">
        <v>107534</v>
      </c>
      <c r="C40" s="759" t="s">
        <v>796</v>
      </c>
      <c r="D40" s="759"/>
      <c r="E40" s="759"/>
      <c r="F40" s="759" t="s">
        <v>780</v>
      </c>
      <c r="G40" s="760">
        <v>6.5964999999999998</v>
      </c>
      <c r="H40" s="760">
        <v>33829.124000000003</v>
      </c>
      <c r="I40" s="768" t="s">
        <v>783</v>
      </c>
      <c r="J40" s="760">
        <v>33829.124000000003</v>
      </c>
    </row>
    <row r="41" spans="1:10" s="757" customFormat="1" ht="24.9">
      <c r="A41" t="s">
        <v>778</v>
      </c>
      <c r="B41" s="758">
        <v>110432</v>
      </c>
      <c r="C41" s="759" t="s">
        <v>796</v>
      </c>
      <c r="D41" s="759"/>
      <c r="E41" s="759"/>
      <c r="F41" s="759" t="s">
        <v>780</v>
      </c>
      <c r="G41" s="760">
        <v>32.711500000000001</v>
      </c>
      <c r="H41" s="760">
        <v>156753.508</v>
      </c>
      <c r="I41" s="768" t="s">
        <v>783</v>
      </c>
      <c r="J41" s="760">
        <v>156753.508</v>
      </c>
    </row>
    <row r="42" spans="1:10" s="757" customFormat="1">
      <c r="A42" t="s">
        <v>778</v>
      </c>
      <c r="B42" s="758">
        <v>110008</v>
      </c>
      <c r="C42" s="759" t="s">
        <v>797</v>
      </c>
      <c r="D42" s="759"/>
      <c r="E42" s="759"/>
      <c r="F42" s="759" t="s">
        <v>780</v>
      </c>
      <c r="G42" s="760">
        <v>2.6269999999999998</v>
      </c>
      <c r="H42" s="760">
        <v>6814.4380000000001</v>
      </c>
      <c r="I42" s="769" t="s">
        <v>783</v>
      </c>
      <c r="J42" s="760">
        <v>6814.4380000000001</v>
      </c>
    </row>
    <row r="43" spans="1:10" customFormat="1">
      <c r="A43" t="s">
        <v>778</v>
      </c>
      <c r="B43" s="758">
        <v>110920</v>
      </c>
      <c r="C43" s="759" t="s">
        <v>799</v>
      </c>
      <c r="D43" s="759"/>
      <c r="E43" s="759"/>
      <c r="F43" s="759" t="s">
        <v>780</v>
      </c>
      <c r="G43" s="760">
        <v>0</v>
      </c>
      <c r="H43" s="760">
        <v>35872</v>
      </c>
      <c r="I43" s="769" t="s">
        <v>783</v>
      </c>
      <c r="J43" s="760">
        <v>35872</v>
      </c>
    </row>
    <row r="44" spans="1:10" customFormat="1">
      <c r="A44" t="s">
        <v>778</v>
      </c>
      <c r="B44" s="758">
        <v>111283</v>
      </c>
      <c r="C44" s="759" t="s">
        <v>800</v>
      </c>
      <c r="D44" s="759"/>
      <c r="E44" s="759"/>
      <c r="F44" s="759" t="s">
        <v>780</v>
      </c>
      <c r="G44" s="760">
        <v>3.2</v>
      </c>
      <c r="H44" s="760">
        <v>7261</v>
      </c>
      <c r="I44" s="769" t="s">
        <v>781</v>
      </c>
      <c r="J44" s="760">
        <v>7261</v>
      </c>
    </row>
    <row r="45" spans="1:10" customFormat="1">
      <c r="A45" t="s">
        <v>778</v>
      </c>
      <c r="B45" s="758">
        <v>111285</v>
      </c>
      <c r="C45" s="759" t="s">
        <v>801</v>
      </c>
      <c r="D45" s="759"/>
      <c r="E45" s="759"/>
      <c r="F45" s="759" t="s">
        <v>780</v>
      </c>
      <c r="G45" s="760">
        <v>1.6</v>
      </c>
      <c r="H45" s="760">
        <v>3742</v>
      </c>
      <c r="I45" s="769" t="s">
        <v>781</v>
      </c>
      <c r="J45" s="760">
        <v>3742</v>
      </c>
    </row>
    <row r="46" spans="1:10" customFormat="1">
      <c r="A46" t="s">
        <v>778</v>
      </c>
      <c r="B46" s="758">
        <v>112439</v>
      </c>
      <c r="C46" s="759" t="s">
        <v>802</v>
      </c>
      <c r="D46" s="759"/>
      <c r="E46" s="759"/>
      <c r="F46" s="759" t="s">
        <v>780</v>
      </c>
      <c r="G46" s="760">
        <v>1.5</v>
      </c>
      <c r="H46" s="760">
        <v>4385</v>
      </c>
      <c r="I46" s="769" t="s">
        <v>781</v>
      </c>
      <c r="J46" s="760">
        <v>4385</v>
      </c>
    </row>
    <row r="47" spans="1:10" customFormat="1">
      <c r="A47" t="s">
        <v>778</v>
      </c>
      <c r="B47" s="758">
        <v>114002</v>
      </c>
      <c r="C47" s="759" t="s">
        <v>803</v>
      </c>
      <c r="D47" s="759"/>
      <c r="E47" s="759"/>
      <c r="F47" s="759" t="s">
        <v>780</v>
      </c>
      <c r="G47" s="760">
        <v>0</v>
      </c>
      <c r="H47" s="760">
        <v>1389357</v>
      </c>
      <c r="I47" s="769" t="s">
        <v>783</v>
      </c>
      <c r="J47" s="760">
        <v>1389357</v>
      </c>
    </row>
    <row r="48" spans="1:10" customFormat="1">
      <c r="A48" t="s">
        <v>778</v>
      </c>
      <c r="B48" s="758">
        <v>114049</v>
      </c>
      <c r="C48" s="759" t="s">
        <v>804</v>
      </c>
      <c r="D48" s="759"/>
      <c r="E48" s="759"/>
      <c r="F48" s="759" t="s">
        <v>780</v>
      </c>
      <c r="G48" s="760">
        <v>2.8022999999999998</v>
      </c>
      <c r="H48" s="760">
        <v>7269.165</v>
      </c>
      <c r="I48" s="769" t="s">
        <v>781</v>
      </c>
      <c r="J48" s="760">
        <v>7269.165</v>
      </c>
    </row>
    <row r="49" spans="1:10" customFormat="1">
      <c r="B49" s="770"/>
      <c r="G49" s="771"/>
      <c r="H49" s="771"/>
      <c r="J49" s="772"/>
    </row>
    <row r="50" spans="1:10" customFormat="1" ht="15" thickBot="1">
      <c r="B50" s="761"/>
      <c r="F50" s="773"/>
      <c r="G50" s="774">
        <f>SUM(G37:G49)</f>
        <v>83.806299999999993</v>
      </c>
      <c r="H50" s="774">
        <f>SUM(H37:H49)</f>
        <v>1815259.9950000001</v>
      </c>
      <c r="J50" s="775">
        <f>SUM(J37:J49)</f>
        <v>1815259.9950000001</v>
      </c>
    </row>
    <row r="51" spans="1:10" customFormat="1">
      <c r="B51" s="761"/>
    </row>
    <row r="52" spans="1:10" customFormat="1">
      <c r="B52" s="761"/>
    </row>
    <row r="53" spans="1:10" customFormat="1">
      <c r="B53" s="761"/>
      <c r="F53" s="763" t="s">
        <v>777</v>
      </c>
      <c r="G53" s="763" t="s">
        <v>788</v>
      </c>
      <c r="H53" s="763" t="s">
        <v>789</v>
      </c>
    </row>
    <row r="54" spans="1:10" customFormat="1">
      <c r="B54" s="761"/>
      <c r="F54" s="764" t="s">
        <v>790</v>
      </c>
      <c r="G54" s="765">
        <f>SUMIF($I$38:$I$49,"GS&lt;50 KW",$H$38:$H$49)</f>
        <v>34580.364999999998</v>
      </c>
      <c r="H54" s="766">
        <f>G54/G56</f>
        <v>1.9840968854233466E-2</v>
      </c>
    </row>
    <row r="55" spans="1:10" customFormat="1">
      <c r="F55" s="764" t="s">
        <v>791</v>
      </c>
      <c r="G55" s="765">
        <f>SUMIF($I$38:$I$49,"GS&gt;50 KW",$H$38:$H$49)</f>
        <v>1708296.47</v>
      </c>
      <c r="H55" s="766">
        <f>G55/G56</f>
        <v>0.98015903114576652</v>
      </c>
    </row>
    <row r="56" spans="1:10" customFormat="1" ht="15" thickBot="1">
      <c r="G56" s="767">
        <f>SUM(G54:G55)</f>
        <v>1742876.835</v>
      </c>
    </row>
    <row r="57" spans="1:10" customFormat="1" ht="15" thickTop="1"/>
    <row r="58" spans="1:10" customFormat="1" ht="15" thickBot="1"/>
    <row r="59" spans="1:10" customFormat="1" ht="15" thickBot="1">
      <c r="B59" s="756" t="s">
        <v>805</v>
      </c>
    </row>
    <row r="60" spans="1:10" s="757" customFormat="1" ht="43.75">
      <c r="B60" s="757" t="s">
        <v>770</v>
      </c>
      <c r="C60" s="757" t="s">
        <v>771</v>
      </c>
      <c r="D60" s="757" t="s">
        <v>772</v>
      </c>
      <c r="E60" s="757" t="s">
        <v>773</v>
      </c>
      <c r="F60" s="757" t="s">
        <v>774</v>
      </c>
      <c r="G60" s="757" t="s">
        <v>775</v>
      </c>
      <c r="H60" s="757" t="s">
        <v>776</v>
      </c>
      <c r="I60" s="757" t="s">
        <v>777</v>
      </c>
    </row>
    <row r="61" spans="1:10" s="757" customFormat="1" ht="24.9">
      <c r="A61" t="s">
        <v>778</v>
      </c>
      <c r="B61" s="758">
        <v>115108</v>
      </c>
      <c r="C61" s="759" t="s">
        <v>806</v>
      </c>
      <c r="D61" s="759"/>
      <c r="E61" s="759"/>
      <c r="F61" s="759" t="s">
        <v>780</v>
      </c>
      <c r="G61" s="760">
        <v>7.202</v>
      </c>
      <c r="H61" s="760">
        <v>24476</v>
      </c>
      <c r="I61" s="768" t="s">
        <v>781</v>
      </c>
      <c r="J61" s="760">
        <v>24476</v>
      </c>
    </row>
    <row r="62" spans="1:10" s="757" customFormat="1" ht="24.9">
      <c r="A62" t="s">
        <v>778</v>
      </c>
      <c r="B62" s="758">
        <v>116582</v>
      </c>
      <c r="C62" s="759" t="s">
        <v>807</v>
      </c>
      <c r="D62" s="759"/>
      <c r="E62" s="759"/>
      <c r="F62" s="759" t="s">
        <v>780</v>
      </c>
      <c r="G62" s="760">
        <v>6.7279999999999998</v>
      </c>
      <c r="H62" s="760">
        <v>32240.576000000001</v>
      </c>
      <c r="I62" s="768" t="s">
        <v>783</v>
      </c>
      <c r="J62" s="760">
        <v>32240.576000000001</v>
      </c>
    </row>
    <row r="63" spans="1:10" s="757" customFormat="1" ht="24.9">
      <c r="A63" t="s">
        <v>778</v>
      </c>
      <c r="B63" s="758">
        <v>117503</v>
      </c>
      <c r="C63" s="759" t="s">
        <v>808</v>
      </c>
      <c r="D63" s="759"/>
      <c r="E63" s="759"/>
      <c r="F63" s="759" t="s">
        <v>780</v>
      </c>
      <c r="G63" s="760">
        <v>141.1</v>
      </c>
      <c r="H63" s="760">
        <v>326471</v>
      </c>
      <c r="I63" s="768" t="s">
        <v>781</v>
      </c>
      <c r="J63" s="760">
        <v>326471</v>
      </c>
    </row>
    <row r="64" spans="1:10" s="757" customFormat="1" ht="24.9">
      <c r="A64" t="s">
        <v>778</v>
      </c>
      <c r="B64" s="758">
        <v>117719</v>
      </c>
      <c r="C64" s="759" t="s">
        <v>809</v>
      </c>
      <c r="D64" s="759"/>
      <c r="E64" s="759"/>
      <c r="F64" s="759" t="s">
        <v>780</v>
      </c>
      <c r="G64" s="760">
        <v>84.5</v>
      </c>
      <c r="H64" s="760">
        <v>204035</v>
      </c>
      <c r="I64" s="768" t="s">
        <v>781</v>
      </c>
      <c r="J64" s="760">
        <v>204035</v>
      </c>
    </row>
    <row r="65" spans="1:10" s="757" customFormat="1" ht="24.9">
      <c r="A65" t="s">
        <v>778</v>
      </c>
      <c r="B65" s="758">
        <v>118393</v>
      </c>
      <c r="C65" s="759" t="s">
        <v>793</v>
      </c>
      <c r="D65" s="759"/>
      <c r="E65" s="759"/>
      <c r="F65" s="759" t="s">
        <v>780</v>
      </c>
      <c r="G65" s="760">
        <v>15.6</v>
      </c>
      <c r="H65" s="760">
        <v>116016</v>
      </c>
      <c r="I65" s="768" t="s">
        <v>783</v>
      </c>
      <c r="J65" s="760">
        <v>116016</v>
      </c>
    </row>
    <row r="66" spans="1:10" s="757" customFormat="1" ht="24.9">
      <c r="A66" t="s">
        <v>778</v>
      </c>
      <c r="B66" s="758">
        <v>118721</v>
      </c>
      <c r="C66" s="759" t="s">
        <v>810</v>
      </c>
      <c r="D66" s="759"/>
      <c r="E66" s="759"/>
      <c r="F66" s="759" t="s">
        <v>780</v>
      </c>
      <c r="G66" s="760">
        <v>4.9000000000000004</v>
      </c>
      <c r="H66" s="760">
        <v>24498</v>
      </c>
      <c r="I66" s="768" t="s">
        <v>783</v>
      </c>
      <c r="J66" s="760">
        <v>24498</v>
      </c>
    </row>
    <row r="67" spans="1:10" s="757" customFormat="1" ht="24.9">
      <c r="A67" t="s">
        <v>778</v>
      </c>
      <c r="B67" s="758">
        <v>120214</v>
      </c>
      <c r="C67" s="759" t="s">
        <v>811</v>
      </c>
      <c r="D67" s="759"/>
      <c r="E67" s="759"/>
      <c r="F67" s="759" t="s">
        <v>780</v>
      </c>
      <c r="G67" s="760">
        <v>34.299999999999997</v>
      </c>
      <c r="H67" s="760">
        <v>223922.6</v>
      </c>
      <c r="I67" s="768" t="s">
        <v>783</v>
      </c>
      <c r="J67" s="760">
        <v>223922.6</v>
      </c>
    </row>
    <row r="68" spans="1:10" s="757" customFormat="1" ht="24.9">
      <c r="A68" t="s">
        <v>778</v>
      </c>
      <c r="B68" s="758">
        <v>121937</v>
      </c>
      <c r="C68" s="759" t="s">
        <v>812</v>
      </c>
      <c r="D68" s="759"/>
      <c r="E68" s="759"/>
      <c r="F68" s="759" t="s">
        <v>780</v>
      </c>
      <c r="G68" s="760">
        <v>8.6</v>
      </c>
      <c r="H68" s="760">
        <v>28841</v>
      </c>
      <c r="I68" s="768" t="s">
        <v>781</v>
      </c>
      <c r="J68" s="760">
        <v>28841</v>
      </c>
    </row>
    <row r="69" spans="1:10" s="757" customFormat="1" ht="24.9">
      <c r="A69" t="s">
        <v>778</v>
      </c>
      <c r="B69" s="758">
        <v>122737</v>
      </c>
      <c r="C69" s="759" t="s">
        <v>813</v>
      </c>
      <c r="D69" s="759"/>
      <c r="E69" s="759"/>
      <c r="F69" s="759" t="s">
        <v>780</v>
      </c>
      <c r="G69" s="760">
        <v>16.228000000000002</v>
      </c>
      <c r="H69" s="760">
        <v>42095.432000000001</v>
      </c>
      <c r="I69" s="768" t="s">
        <v>781</v>
      </c>
      <c r="J69" s="760">
        <v>42095.432000000001</v>
      </c>
    </row>
    <row r="70" spans="1:10" customFormat="1" ht="15" thickBot="1">
      <c r="B70" s="761"/>
      <c r="F70" s="773" t="s">
        <v>26</v>
      </c>
      <c r="G70" s="774">
        <f>SUM(G61:G69)</f>
        <v>319.15800000000002</v>
      </c>
      <c r="H70" s="774">
        <f>SUM(H61:H69)</f>
        <v>1022595.608</v>
      </c>
      <c r="J70" s="774">
        <f>SUM(J61:J69)</f>
        <v>1022595.608</v>
      </c>
    </row>
    <row r="71" spans="1:10" customFormat="1">
      <c r="B71" s="761"/>
      <c r="G71" s="771"/>
      <c r="H71" s="771"/>
    </row>
    <row r="72" spans="1:10" customFormat="1">
      <c r="B72" s="761"/>
      <c r="G72" s="771"/>
      <c r="H72" s="771"/>
    </row>
    <row r="73" spans="1:10" customFormat="1" ht="15.75" customHeight="1">
      <c r="B73" s="761"/>
      <c r="F73" s="763" t="s">
        <v>777</v>
      </c>
      <c r="G73" s="763" t="s">
        <v>788</v>
      </c>
      <c r="H73" s="763" t="s">
        <v>789</v>
      </c>
    </row>
    <row r="74" spans="1:10" customFormat="1">
      <c r="B74" s="761"/>
      <c r="F74" s="764" t="s">
        <v>790</v>
      </c>
      <c r="G74" s="765">
        <f>SUMIF($I$62:$I$70,"GS&lt;50 KW",$H$62:$H$70)</f>
        <v>601442.43200000003</v>
      </c>
      <c r="H74" s="766">
        <f>G74/G76</f>
        <v>0.60257551016871724</v>
      </c>
    </row>
    <row r="75" spans="1:10" customFormat="1">
      <c r="B75" s="761"/>
      <c r="F75" s="764" t="s">
        <v>791</v>
      </c>
      <c r="G75" s="765">
        <f>SUMIF($I$62:$I$70,"GS&gt;50 KW",$H$62:$H$70)</f>
        <v>396677.17599999998</v>
      </c>
      <c r="H75" s="766">
        <f>G75/G76</f>
        <v>0.39742448983128281</v>
      </c>
    </row>
    <row r="76" spans="1:10" customFormat="1" ht="15" thickBot="1">
      <c r="B76" s="761"/>
      <c r="G76" s="767">
        <f>SUM(G74:G75)</f>
        <v>998119.60800000001</v>
      </c>
    </row>
    <row r="77" spans="1:10" customFormat="1" ht="15" thickTop="1">
      <c r="B77" s="761"/>
      <c r="G77" s="776"/>
    </row>
    <row r="78" spans="1:10" customFormat="1" ht="15" thickBot="1">
      <c r="B78" s="761"/>
      <c r="G78" s="776"/>
    </row>
    <row r="79" spans="1:10" customFormat="1" ht="15" thickBot="1">
      <c r="B79" s="756" t="s">
        <v>814</v>
      </c>
    </row>
    <row r="80" spans="1:10" customFormat="1" ht="43.75">
      <c r="B80" s="757" t="s">
        <v>770</v>
      </c>
      <c r="C80" s="757" t="s">
        <v>771</v>
      </c>
      <c r="D80" s="757" t="s">
        <v>772</v>
      </c>
      <c r="E80" s="757" t="s">
        <v>773</v>
      </c>
      <c r="F80" s="757" t="s">
        <v>774</v>
      </c>
      <c r="G80" s="757" t="s">
        <v>775</v>
      </c>
      <c r="H80" s="757" t="s">
        <v>776</v>
      </c>
      <c r="I80" s="757" t="s">
        <v>777</v>
      </c>
      <c r="J80" s="757"/>
    </row>
    <row r="81" spans="1:10" customFormat="1" ht="30">
      <c r="A81" t="s">
        <v>778</v>
      </c>
      <c r="B81" s="758">
        <v>125387</v>
      </c>
      <c r="C81" s="759" t="s">
        <v>815</v>
      </c>
      <c r="D81" s="759"/>
      <c r="E81" s="759"/>
      <c r="F81" s="759" t="s">
        <v>780</v>
      </c>
      <c r="G81" s="760">
        <v>2</v>
      </c>
      <c r="H81" s="760">
        <v>17301</v>
      </c>
      <c r="I81" s="777" t="s">
        <v>781</v>
      </c>
      <c r="J81" s="760">
        <v>17301</v>
      </c>
    </row>
    <row r="82" spans="1:10" customFormat="1" ht="30">
      <c r="A82" t="s">
        <v>778</v>
      </c>
      <c r="B82" s="758">
        <v>126153</v>
      </c>
      <c r="C82" s="759" t="s">
        <v>816</v>
      </c>
      <c r="D82" s="759"/>
      <c r="E82" s="759"/>
      <c r="F82" s="759" t="s">
        <v>780</v>
      </c>
      <c r="G82" s="760">
        <v>16.7</v>
      </c>
      <c r="H82" s="760">
        <v>77988</v>
      </c>
      <c r="I82" s="777" t="s">
        <v>783</v>
      </c>
      <c r="J82" s="760">
        <v>77988</v>
      </c>
    </row>
    <row r="83" spans="1:10" customFormat="1" ht="30">
      <c r="A83" t="s">
        <v>778</v>
      </c>
      <c r="B83" s="758">
        <v>126949</v>
      </c>
      <c r="C83" s="759" t="s">
        <v>817</v>
      </c>
      <c r="D83" s="759"/>
      <c r="E83" s="759"/>
      <c r="F83" s="759" t="s">
        <v>780</v>
      </c>
      <c r="G83" s="760">
        <v>9.1999999999999993</v>
      </c>
      <c r="H83" s="760">
        <v>132903</v>
      </c>
      <c r="I83" s="777" t="s">
        <v>781</v>
      </c>
      <c r="J83" s="760">
        <v>132903</v>
      </c>
    </row>
    <row r="84" spans="1:10" customFormat="1" ht="30">
      <c r="A84" t="s">
        <v>778</v>
      </c>
      <c r="B84" s="758">
        <v>127430</v>
      </c>
      <c r="C84" s="759" t="s">
        <v>818</v>
      </c>
      <c r="D84" s="759"/>
      <c r="E84" s="759"/>
      <c r="F84" s="759" t="s">
        <v>780</v>
      </c>
      <c r="G84" s="760">
        <v>1.3240000000000001</v>
      </c>
      <c r="H84" s="760">
        <v>6344.6080000000002</v>
      </c>
      <c r="I84" s="777" t="s">
        <v>781</v>
      </c>
      <c r="J84" s="760">
        <v>6344.6080000000002</v>
      </c>
    </row>
    <row r="85" spans="1:10" customFormat="1" ht="30">
      <c r="A85" t="s">
        <v>778</v>
      </c>
      <c r="B85" s="758">
        <v>128179</v>
      </c>
      <c r="C85" s="759" t="s">
        <v>819</v>
      </c>
      <c r="D85" s="759"/>
      <c r="E85" s="759"/>
      <c r="F85" s="759" t="s">
        <v>780</v>
      </c>
      <c r="G85" s="760">
        <v>10.032</v>
      </c>
      <c r="H85" s="760">
        <v>47690.892</v>
      </c>
      <c r="I85" s="777" t="s">
        <v>781</v>
      </c>
      <c r="J85" s="760">
        <v>47690.892</v>
      </c>
    </row>
    <row r="86" spans="1:10" customFormat="1" ht="30">
      <c r="A86" t="s">
        <v>778</v>
      </c>
      <c r="B86" s="758">
        <v>128302</v>
      </c>
      <c r="C86" s="759" t="s">
        <v>820</v>
      </c>
      <c r="D86" s="759"/>
      <c r="E86" s="759"/>
      <c r="F86" s="759" t="s">
        <v>780</v>
      </c>
      <c r="G86" s="760">
        <v>9.234</v>
      </c>
      <c r="H86" s="760">
        <v>44553.06</v>
      </c>
      <c r="I86" s="777" t="s">
        <v>781</v>
      </c>
      <c r="J86" s="760">
        <v>44553.06</v>
      </c>
    </row>
    <row r="87" spans="1:10" customFormat="1" ht="30">
      <c r="A87" t="s">
        <v>778</v>
      </c>
      <c r="B87" s="758">
        <v>128486</v>
      </c>
      <c r="C87" s="759" t="s">
        <v>811</v>
      </c>
      <c r="D87" s="759"/>
      <c r="E87" s="759"/>
      <c r="F87" s="759" t="s">
        <v>780</v>
      </c>
      <c r="G87" s="760">
        <v>55</v>
      </c>
      <c r="H87" s="760">
        <v>743084</v>
      </c>
      <c r="I87" s="777" t="s">
        <v>783</v>
      </c>
      <c r="J87" s="760">
        <v>743084</v>
      </c>
    </row>
    <row r="88" spans="1:10" customFormat="1" ht="30">
      <c r="A88" t="s">
        <v>778</v>
      </c>
      <c r="B88" s="758">
        <v>130926</v>
      </c>
      <c r="C88" s="759" t="s">
        <v>821</v>
      </c>
      <c r="D88" s="759"/>
      <c r="E88" s="759"/>
      <c r="F88" s="759" t="s">
        <v>780</v>
      </c>
      <c r="G88" s="760">
        <v>0.95699999999999996</v>
      </c>
      <c r="H88" s="760">
        <v>956.7</v>
      </c>
      <c r="I88" s="777" t="s">
        <v>781</v>
      </c>
      <c r="J88" s="760">
        <v>956.7</v>
      </c>
    </row>
    <row r="89" spans="1:10" customFormat="1" ht="30">
      <c r="A89" t="s">
        <v>778</v>
      </c>
      <c r="B89" s="758">
        <v>132287</v>
      </c>
      <c r="C89" s="759" t="s">
        <v>822</v>
      </c>
      <c r="D89" s="759"/>
      <c r="E89" s="759"/>
      <c r="F89" s="759" t="s">
        <v>780</v>
      </c>
      <c r="G89" s="760">
        <v>0.73599999999999999</v>
      </c>
      <c r="H89" s="760">
        <v>3532.8</v>
      </c>
      <c r="I89" s="777" t="s">
        <v>783</v>
      </c>
      <c r="J89" s="760">
        <v>3532.8</v>
      </c>
    </row>
    <row r="90" spans="1:10" customFormat="1" ht="30">
      <c r="A90" t="s">
        <v>778</v>
      </c>
      <c r="B90" s="758">
        <v>132288</v>
      </c>
      <c r="C90" s="759" t="s">
        <v>823</v>
      </c>
      <c r="D90" s="759"/>
      <c r="E90" s="759"/>
      <c r="F90" s="759" t="s">
        <v>780</v>
      </c>
      <c r="G90" s="760">
        <v>0.73599999999999999</v>
      </c>
      <c r="H90" s="760">
        <v>3532.8</v>
      </c>
      <c r="I90" s="777" t="s">
        <v>783</v>
      </c>
      <c r="J90" s="760">
        <v>3532.8</v>
      </c>
    </row>
    <row r="91" spans="1:10" customFormat="1" ht="30">
      <c r="A91" t="s">
        <v>778</v>
      </c>
      <c r="B91" s="758">
        <v>132543</v>
      </c>
      <c r="C91" s="759" t="s">
        <v>824</v>
      </c>
      <c r="D91" s="759"/>
      <c r="E91" s="759"/>
      <c r="F91" s="759" t="s">
        <v>780</v>
      </c>
      <c r="G91" s="760">
        <v>94.043999999999997</v>
      </c>
      <c r="H91" s="760">
        <v>269854.52799999999</v>
      </c>
      <c r="I91" s="777" t="s">
        <v>781</v>
      </c>
      <c r="J91" s="760">
        <v>269854.52799999999</v>
      </c>
    </row>
    <row r="92" spans="1:10" customFormat="1" ht="30">
      <c r="A92" t="s">
        <v>778</v>
      </c>
      <c r="B92" s="758">
        <v>132589</v>
      </c>
      <c r="C92" s="759" t="s">
        <v>825</v>
      </c>
      <c r="D92" s="759"/>
      <c r="E92" s="759"/>
      <c r="F92" s="759" t="s">
        <v>780</v>
      </c>
      <c r="G92" s="760">
        <v>5.3959999999999999</v>
      </c>
      <c r="H92" s="760">
        <v>14085.42</v>
      </c>
      <c r="I92" s="777" t="s">
        <v>783</v>
      </c>
      <c r="J92" s="760">
        <v>14085.42</v>
      </c>
    </row>
    <row r="93" spans="1:10" customFormat="1" ht="30">
      <c r="A93" t="s">
        <v>778</v>
      </c>
      <c r="B93" s="758">
        <v>132604</v>
      </c>
      <c r="C93" s="759" t="s">
        <v>826</v>
      </c>
      <c r="D93" s="759"/>
      <c r="E93" s="759"/>
      <c r="F93" s="759" t="s">
        <v>780</v>
      </c>
      <c r="G93" s="760">
        <v>5.3780000000000001</v>
      </c>
      <c r="H93" s="760">
        <v>13711.884</v>
      </c>
      <c r="I93" s="777" t="s">
        <v>783</v>
      </c>
      <c r="J93" s="760">
        <v>13711.884</v>
      </c>
    </row>
    <row r="94" spans="1:10" customFormat="1" ht="30">
      <c r="A94" t="s">
        <v>778</v>
      </c>
      <c r="B94" s="758">
        <v>133297</v>
      </c>
      <c r="C94" s="759" t="s">
        <v>827</v>
      </c>
      <c r="D94" s="759"/>
      <c r="E94" s="759"/>
      <c r="F94" s="759" t="s">
        <v>780</v>
      </c>
      <c r="G94" s="760">
        <v>218.7</v>
      </c>
      <c r="H94" s="760">
        <v>1101254.196</v>
      </c>
      <c r="I94" s="777" t="s">
        <v>783</v>
      </c>
      <c r="J94" s="760">
        <v>1101254.196</v>
      </c>
    </row>
    <row r="95" spans="1:10" customFormat="1" ht="30">
      <c r="A95" t="s">
        <v>778</v>
      </c>
      <c r="B95" s="758">
        <v>133773</v>
      </c>
      <c r="C95" s="759" t="s">
        <v>828</v>
      </c>
      <c r="D95" s="759"/>
      <c r="E95" s="759"/>
      <c r="F95" s="759" t="s">
        <v>780</v>
      </c>
      <c r="G95" s="760">
        <v>2.7</v>
      </c>
      <c r="H95" s="760">
        <v>23308</v>
      </c>
      <c r="I95" s="777" t="s">
        <v>781</v>
      </c>
      <c r="J95" s="760">
        <v>23308</v>
      </c>
    </row>
    <row r="96" spans="1:10" customFormat="1" ht="30">
      <c r="A96" t="s">
        <v>778</v>
      </c>
      <c r="B96" s="758">
        <v>133778</v>
      </c>
      <c r="C96" s="759" t="s">
        <v>829</v>
      </c>
      <c r="D96" s="759"/>
      <c r="E96" s="759"/>
      <c r="F96" s="759" t="s">
        <v>780</v>
      </c>
      <c r="G96" s="760">
        <v>3.5139999999999998</v>
      </c>
      <c r="H96" s="760">
        <v>29369.200000000001</v>
      </c>
      <c r="I96" s="777" t="s">
        <v>781</v>
      </c>
      <c r="J96" s="760">
        <v>29369.200000000001</v>
      </c>
    </row>
    <row r="97" spans="1:10" customFormat="1" ht="30">
      <c r="A97" t="s">
        <v>778</v>
      </c>
      <c r="B97" s="758">
        <v>133780</v>
      </c>
      <c r="C97" s="759" t="s">
        <v>830</v>
      </c>
      <c r="D97" s="759"/>
      <c r="E97" s="759"/>
      <c r="F97" s="759" t="s">
        <v>780</v>
      </c>
      <c r="G97" s="760">
        <v>1.552</v>
      </c>
      <c r="H97" s="760">
        <v>12596.4</v>
      </c>
      <c r="I97" s="777" t="s">
        <v>781</v>
      </c>
      <c r="J97" s="760">
        <v>12596.4</v>
      </c>
    </row>
    <row r="98" spans="1:10" customFormat="1" ht="30">
      <c r="A98" t="s">
        <v>778</v>
      </c>
      <c r="B98" s="758">
        <v>133737</v>
      </c>
      <c r="C98" s="759" t="s">
        <v>831</v>
      </c>
      <c r="D98" s="759"/>
      <c r="E98" s="759"/>
      <c r="F98" s="759" t="s">
        <v>780</v>
      </c>
      <c r="G98" s="760">
        <v>18</v>
      </c>
      <c r="H98" s="760">
        <v>152520</v>
      </c>
      <c r="I98" s="777" t="s">
        <v>781</v>
      </c>
      <c r="J98" s="760">
        <v>152520</v>
      </c>
    </row>
    <row r="99" spans="1:10" customFormat="1" ht="30">
      <c r="A99" t="s">
        <v>778</v>
      </c>
      <c r="B99" s="758">
        <v>135482</v>
      </c>
      <c r="C99" s="759" t="s">
        <v>832</v>
      </c>
      <c r="D99" s="759"/>
      <c r="E99" s="759"/>
      <c r="F99" s="759" t="s">
        <v>780</v>
      </c>
      <c r="G99" s="760">
        <v>39</v>
      </c>
      <c r="H99" s="760">
        <v>331208</v>
      </c>
      <c r="I99" s="777" t="s">
        <v>783</v>
      </c>
      <c r="J99" s="760">
        <v>331208</v>
      </c>
    </row>
    <row r="100" spans="1:10" customFormat="1" ht="30">
      <c r="A100" t="s">
        <v>778</v>
      </c>
      <c r="B100" s="758">
        <v>135486</v>
      </c>
      <c r="C100" s="759" t="s">
        <v>832</v>
      </c>
      <c r="D100" s="759"/>
      <c r="E100" s="759"/>
      <c r="F100" s="759" t="s">
        <v>780</v>
      </c>
      <c r="G100" s="760">
        <v>25</v>
      </c>
      <c r="H100" s="760">
        <v>212421</v>
      </c>
      <c r="I100" s="777" t="s">
        <v>783</v>
      </c>
      <c r="J100" s="760">
        <v>212421</v>
      </c>
    </row>
    <row r="101" spans="1:10" customFormat="1" ht="30">
      <c r="A101" t="s">
        <v>778</v>
      </c>
      <c r="B101" s="758">
        <v>135487</v>
      </c>
      <c r="C101" s="759" t="s">
        <v>832</v>
      </c>
      <c r="D101" s="759"/>
      <c r="E101" s="759"/>
      <c r="F101" s="759" t="s">
        <v>780</v>
      </c>
      <c r="G101" s="760">
        <v>11.8</v>
      </c>
      <c r="H101" s="760">
        <v>99955</v>
      </c>
      <c r="I101" s="777" t="s">
        <v>783</v>
      </c>
      <c r="J101" s="760">
        <v>99955</v>
      </c>
    </row>
    <row r="102" spans="1:10" customFormat="1" ht="30">
      <c r="A102" t="s">
        <v>778</v>
      </c>
      <c r="B102" s="758">
        <v>135490</v>
      </c>
      <c r="C102" s="759" t="s">
        <v>832</v>
      </c>
      <c r="D102" s="759"/>
      <c r="E102" s="759"/>
      <c r="F102" s="759" t="s">
        <v>780</v>
      </c>
      <c r="G102" s="760">
        <v>25</v>
      </c>
      <c r="H102" s="760">
        <v>212421</v>
      </c>
      <c r="I102" s="777" t="s">
        <v>783</v>
      </c>
      <c r="J102" s="760">
        <v>212421</v>
      </c>
    </row>
    <row r="103" spans="1:10" customFormat="1" ht="30">
      <c r="A103" t="s">
        <v>778</v>
      </c>
      <c r="B103" s="758">
        <v>135920</v>
      </c>
      <c r="C103" s="759" t="s">
        <v>833</v>
      </c>
      <c r="D103" s="759"/>
      <c r="E103" s="759"/>
      <c r="F103" s="759" t="s">
        <v>780</v>
      </c>
      <c r="G103" s="760">
        <v>41.4</v>
      </c>
      <c r="H103" s="760">
        <v>351395</v>
      </c>
      <c r="I103" s="777" t="s">
        <v>783</v>
      </c>
      <c r="J103" s="760">
        <v>351395</v>
      </c>
    </row>
    <row r="104" spans="1:10" customFormat="1" ht="30">
      <c r="A104" t="s">
        <v>778</v>
      </c>
      <c r="B104" s="758">
        <v>136123</v>
      </c>
      <c r="C104" s="759" t="s">
        <v>832</v>
      </c>
      <c r="D104" s="759"/>
      <c r="E104" s="759"/>
      <c r="F104" s="759" t="s">
        <v>780</v>
      </c>
      <c r="G104" s="760">
        <v>17.2</v>
      </c>
      <c r="H104" s="760">
        <v>145749</v>
      </c>
      <c r="I104" s="777" t="s">
        <v>783</v>
      </c>
      <c r="J104" s="760">
        <v>145749</v>
      </c>
    </row>
    <row r="105" spans="1:10" customFormat="1" ht="30">
      <c r="A105" t="s">
        <v>778</v>
      </c>
      <c r="B105" s="758">
        <v>136174</v>
      </c>
      <c r="C105" s="759" t="s">
        <v>832</v>
      </c>
      <c r="D105" s="759"/>
      <c r="E105" s="759"/>
      <c r="F105" s="759" t="s">
        <v>780</v>
      </c>
      <c r="G105" s="760">
        <v>13.7</v>
      </c>
      <c r="H105" s="760">
        <v>116765</v>
      </c>
      <c r="I105" s="777" t="s">
        <v>783</v>
      </c>
      <c r="J105" s="760">
        <v>116765</v>
      </c>
    </row>
    <row r="106" spans="1:10" customFormat="1" ht="30">
      <c r="A106" t="s">
        <v>778</v>
      </c>
      <c r="B106" s="758">
        <v>136474</v>
      </c>
      <c r="C106" s="759" t="s">
        <v>834</v>
      </c>
      <c r="D106" s="759"/>
      <c r="E106" s="759"/>
      <c r="F106" s="759" t="s">
        <v>780</v>
      </c>
      <c r="G106" s="760">
        <v>10.5</v>
      </c>
      <c r="H106" s="760">
        <v>89386</v>
      </c>
      <c r="I106" s="777" t="s">
        <v>781</v>
      </c>
      <c r="J106" s="760">
        <v>89386</v>
      </c>
    </row>
    <row r="107" spans="1:10" customFormat="1" ht="30">
      <c r="A107" t="s">
        <v>778</v>
      </c>
      <c r="B107" s="758">
        <v>136784</v>
      </c>
      <c r="C107" s="759" t="s">
        <v>835</v>
      </c>
      <c r="D107" s="759"/>
      <c r="E107" s="759"/>
      <c r="F107" s="759" t="s">
        <v>780</v>
      </c>
      <c r="G107" s="760">
        <v>1.7</v>
      </c>
      <c r="H107" s="760">
        <v>5566</v>
      </c>
      <c r="I107" s="777" t="s">
        <v>781</v>
      </c>
      <c r="J107" s="760">
        <v>5566</v>
      </c>
    </row>
    <row r="108" spans="1:10" customFormat="1" ht="30">
      <c r="A108" t="s">
        <v>778</v>
      </c>
      <c r="B108" s="758">
        <v>137662</v>
      </c>
      <c r="C108" s="759" t="s">
        <v>836</v>
      </c>
      <c r="D108" s="759"/>
      <c r="E108" s="759"/>
      <c r="F108" s="759" t="s">
        <v>780</v>
      </c>
      <c r="G108" s="760">
        <v>18.298400000000001</v>
      </c>
      <c r="H108" s="760">
        <v>49606.375599999999</v>
      </c>
      <c r="I108" s="777" t="s">
        <v>781</v>
      </c>
      <c r="J108" s="760">
        <v>49606.375599999999</v>
      </c>
    </row>
    <row r="109" spans="1:10" customFormat="1" ht="15" thickBot="1">
      <c r="B109" s="761"/>
      <c r="F109" s="773" t="s">
        <v>26</v>
      </c>
      <c r="G109" s="774">
        <f>SUM(G81:G108)</f>
        <v>658.80140000000006</v>
      </c>
      <c r="H109" s="774">
        <f>SUM(H81:H108)</f>
        <v>4309058.8635999998</v>
      </c>
      <c r="J109" s="774">
        <f>SUM(J81:J108)</f>
        <v>4309058.8635999998</v>
      </c>
    </row>
    <row r="110" spans="1:10" customFormat="1">
      <c r="B110" s="761"/>
      <c r="G110" s="771"/>
      <c r="H110" s="771"/>
    </row>
    <row r="111" spans="1:10" customFormat="1">
      <c r="B111" s="761"/>
      <c r="G111" s="771"/>
      <c r="H111" s="771"/>
    </row>
    <row r="112" spans="1:10" customFormat="1">
      <c r="B112" s="761"/>
      <c r="F112" s="763" t="s">
        <v>777</v>
      </c>
      <c r="G112" s="763" t="s">
        <v>788</v>
      </c>
      <c r="H112" s="763" t="s">
        <v>789</v>
      </c>
    </row>
    <row r="113" spans="1:160" customFormat="1">
      <c r="B113" s="761"/>
      <c r="F113" s="764" t="s">
        <v>790</v>
      </c>
      <c r="G113" s="765">
        <f>SUMIF($I$82:$I$109,"GS&lt;50 KW",$H$82:$H$109)</f>
        <v>864654.76359999995</v>
      </c>
      <c r="H113" s="766">
        <f>G113/G115</f>
        <v>0.20146867346209341</v>
      </c>
    </row>
    <row r="114" spans="1:160" customFormat="1">
      <c r="B114" s="761"/>
      <c r="F114" s="764" t="s">
        <v>791</v>
      </c>
      <c r="G114" s="765">
        <f>SUMIF($I$82:$I$109,"GS&gt;50 KW",$H$82:$H$109)</f>
        <v>3427103.1</v>
      </c>
      <c r="H114" s="766">
        <f>G114/G115</f>
        <v>0.7985313265379067</v>
      </c>
    </row>
    <row r="115" spans="1:160" customFormat="1" ht="15" thickBot="1">
      <c r="B115" s="761"/>
      <c r="G115" s="767">
        <f>SUM(G113:G114)</f>
        <v>4291757.8635999998</v>
      </c>
    </row>
    <row r="116" spans="1:160" customFormat="1" ht="15" thickTop="1">
      <c r="A116" s="778"/>
      <c r="B116" s="761"/>
      <c r="G116" s="776"/>
    </row>
    <row r="117" spans="1:160" customFormat="1">
      <c r="A117" s="778" t="s">
        <v>837</v>
      </c>
      <c r="B117" s="761"/>
    </row>
    <row r="118" spans="1:160" customFormat="1" ht="72.650000000000006" customHeight="1">
      <c r="A118" s="779" t="s">
        <v>838</v>
      </c>
      <c r="B118" s="779" t="s">
        <v>839</v>
      </c>
      <c r="C118" s="779" t="s">
        <v>771</v>
      </c>
      <c r="D118" s="779" t="s">
        <v>840</v>
      </c>
      <c r="E118" s="779" t="s">
        <v>841</v>
      </c>
      <c r="F118" s="780" t="s">
        <v>842</v>
      </c>
      <c r="G118" s="780" t="s">
        <v>843</v>
      </c>
      <c r="H118" s="780" t="s">
        <v>844</v>
      </c>
      <c r="I118" s="781" t="s">
        <v>845</v>
      </c>
      <c r="J118" s="780" t="s">
        <v>846</v>
      </c>
      <c r="K118" s="780" t="s">
        <v>472</v>
      </c>
      <c r="L118" s="780" t="s">
        <v>211</v>
      </c>
      <c r="M118" s="780" t="s">
        <v>473</v>
      </c>
      <c r="N118" s="782" t="s">
        <v>847</v>
      </c>
      <c r="O118" s="782" t="s">
        <v>848</v>
      </c>
      <c r="P118" s="780" t="s">
        <v>849</v>
      </c>
      <c r="Q118" s="780" t="s">
        <v>850</v>
      </c>
      <c r="R118" s="783" t="s">
        <v>851</v>
      </c>
      <c r="S118" s="783" t="s">
        <v>852</v>
      </c>
      <c r="T118" s="780" t="s">
        <v>853</v>
      </c>
      <c r="U118" s="780" t="s">
        <v>854</v>
      </c>
      <c r="V118" s="780" t="s">
        <v>855</v>
      </c>
      <c r="W118" s="784" t="s">
        <v>856</v>
      </c>
      <c r="X118" s="784" t="s">
        <v>857</v>
      </c>
      <c r="Y118" s="780" t="s">
        <v>858</v>
      </c>
      <c r="Z118" s="780" t="s">
        <v>855</v>
      </c>
      <c r="AA118" s="780" t="s">
        <v>856</v>
      </c>
      <c r="AB118" s="780" t="s">
        <v>857</v>
      </c>
      <c r="AC118" s="780" t="s">
        <v>859</v>
      </c>
      <c r="AD118" s="780" t="s">
        <v>860</v>
      </c>
      <c r="AE118" s="783" t="s">
        <v>861</v>
      </c>
      <c r="AF118" s="783" t="s">
        <v>862</v>
      </c>
      <c r="AG118" s="783" t="s">
        <v>863</v>
      </c>
      <c r="AH118" s="783" t="s">
        <v>864</v>
      </c>
      <c r="AI118" s="785" t="s">
        <v>865</v>
      </c>
      <c r="AJ118" s="786" t="s">
        <v>866</v>
      </c>
      <c r="AK118" s="787" t="s">
        <v>867</v>
      </c>
      <c r="AL118" s="787" t="s">
        <v>868</v>
      </c>
      <c r="AM118" s="787" t="s">
        <v>869</v>
      </c>
      <c r="AN118" s="787" t="s">
        <v>870</v>
      </c>
      <c r="AO118" s="787" t="s">
        <v>871</v>
      </c>
      <c r="AP118" s="787" t="s">
        <v>872</v>
      </c>
      <c r="AQ118" s="787" t="s">
        <v>873</v>
      </c>
      <c r="AR118" s="787" t="s">
        <v>874</v>
      </c>
      <c r="AS118" s="787" t="s">
        <v>875</v>
      </c>
      <c r="AT118" s="787" t="s">
        <v>876</v>
      </c>
      <c r="AU118" s="787" t="s">
        <v>877</v>
      </c>
      <c r="AV118" s="787" t="s">
        <v>878</v>
      </c>
      <c r="AW118" s="787" t="s">
        <v>879</v>
      </c>
      <c r="AX118" s="787" t="s">
        <v>880</v>
      </c>
      <c r="AY118" s="787" t="s">
        <v>881</v>
      </c>
      <c r="AZ118" s="787" t="s">
        <v>882</v>
      </c>
      <c r="BA118" s="787" t="s">
        <v>883</v>
      </c>
      <c r="BB118" s="787" t="s">
        <v>884</v>
      </c>
      <c r="BC118" s="787" t="s">
        <v>885</v>
      </c>
      <c r="BD118" s="787" t="s">
        <v>886</v>
      </c>
      <c r="BE118" s="787" t="s">
        <v>887</v>
      </c>
      <c r="BF118" s="787" t="s">
        <v>888</v>
      </c>
      <c r="BG118" s="787" t="s">
        <v>889</v>
      </c>
      <c r="BH118" s="787" t="s">
        <v>890</v>
      </c>
      <c r="BI118" s="787" t="s">
        <v>891</v>
      </c>
      <c r="BJ118" s="787" t="s">
        <v>892</v>
      </c>
      <c r="BK118" s="787" t="s">
        <v>893</v>
      </c>
      <c r="BL118" s="787" t="s">
        <v>894</v>
      </c>
      <c r="BM118" s="788" t="s">
        <v>895</v>
      </c>
      <c r="BN118" s="789" t="s">
        <v>896</v>
      </c>
      <c r="BO118" s="780" t="s">
        <v>897</v>
      </c>
      <c r="BP118" s="780" t="s">
        <v>898</v>
      </c>
      <c r="BQ118" s="780" t="s">
        <v>899</v>
      </c>
      <c r="BR118" s="780" t="s">
        <v>900</v>
      </c>
      <c r="BS118" s="780" t="s">
        <v>901</v>
      </c>
      <c r="BT118" s="780" t="s">
        <v>902</v>
      </c>
      <c r="BU118" s="780" t="s">
        <v>903</v>
      </c>
      <c r="BV118" s="780" t="s">
        <v>904</v>
      </c>
      <c r="BW118" s="780" t="s">
        <v>905</v>
      </c>
      <c r="BX118" s="780" t="s">
        <v>906</v>
      </c>
      <c r="BY118" s="780" t="s">
        <v>907</v>
      </c>
      <c r="BZ118" s="780" t="s">
        <v>908</v>
      </c>
      <c r="CA118" s="780" t="s">
        <v>909</v>
      </c>
      <c r="CB118" s="780" t="s">
        <v>910</v>
      </c>
      <c r="CC118" s="780" t="s">
        <v>911</v>
      </c>
      <c r="CD118" s="780" t="s">
        <v>912</v>
      </c>
      <c r="CE118" s="780" t="s">
        <v>913</v>
      </c>
      <c r="CF118" s="780" t="s">
        <v>914</v>
      </c>
      <c r="CG118" s="780" t="s">
        <v>915</v>
      </c>
      <c r="CH118" s="780" t="s">
        <v>916</v>
      </c>
      <c r="CI118" s="780" t="s">
        <v>917</v>
      </c>
      <c r="CJ118" s="780" t="s">
        <v>918</v>
      </c>
      <c r="CK118" s="780" t="s">
        <v>919</v>
      </c>
      <c r="CL118" s="780" t="s">
        <v>920</v>
      </c>
      <c r="CM118" s="780" t="s">
        <v>921</v>
      </c>
      <c r="CN118" s="780" t="s">
        <v>922</v>
      </c>
      <c r="CO118" s="780" t="s">
        <v>923</v>
      </c>
      <c r="CP118" s="780" t="s">
        <v>924</v>
      </c>
      <c r="CQ118" s="790" t="s">
        <v>925</v>
      </c>
      <c r="CR118" s="791" t="s">
        <v>926</v>
      </c>
      <c r="CS118" s="787" t="s">
        <v>927</v>
      </c>
      <c r="CT118" s="787" t="s">
        <v>928</v>
      </c>
      <c r="CU118" s="787" t="s">
        <v>929</v>
      </c>
      <c r="CV118" s="787" t="s">
        <v>930</v>
      </c>
      <c r="CW118" s="787" t="s">
        <v>931</v>
      </c>
      <c r="CX118" s="787" t="s">
        <v>932</v>
      </c>
      <c r="CY118" s="787" t="s">
        <v>933</v>
      </c>
      <c r="CZ118" s="787" t="s">
        <v>934</v>
      </c>
      <c r="DA118" s="787" t="s">
        <v>935</v>
      </c>
      <c r="DB118" s="787" t="s">
        <v>936</v>
      </c>
      <c r="DC118" s="787" t="s">
        <v>937</v>
      </c>
      <c r="DD118" s="787" t="s">
        <v>938</v>
      </c>
      <c r="DE118" s="787" t="s">
        <v>939</v>
      </c>
      <c r="DF118" s="787" t="s">
        <v>940</v>
      </c>
      <c r="DG118" s="787" t="s">
        <v>941</v>
      </c>
      <c r="DH118" s="787" t="s">
        <v>942</v>
      </c>
      <c r="DI118" s="787" t="s">
        <v>943</v>
      </c>
      <c r="DJ118" s="787" t="s">
        <v>944</v>
      </c>
      <c r="DK118" s="787" t="s">
        <v>945</v>
      </c>
      <c r="DL118" s="787" t="s">
        <v>946</v>
      </c>
      <c r="DM118" s="787" t="s">
        <v>947</v>
      </c>
      <c r="DN118" s="787" t="s">
        <v>948</v>
      </c>
      <c r="DO118" s="787" t="s">
        <v>949</v>
      </c>
      <c r="DP118" s="787" t="s">
        <v>950</v>
      </c>
      <c r="DQ118" s="787" t="s">
        <v>951</v>
      </c>
      <c r="DR118" s="787" t="s">
        <v>952</v>
      </c>
      <c r="DS118" s="787" t="s">
        <v>953</v>
      </c>
      <c r="DT118" s="787" t="s">
        <v>954</v>
      </c>
      <c r="DU118" s="792" t="s">
        <v>955</v>
      </c>
      <c r="DV118" s="793" t="s">
        <v>956</v>
      </c>
      <c r="DW118" s="780" t="s">
        <v>957</v>
      </c>
      <c r="DX118" s="780" t="s">
        <v>958</v>
      </c>
      <c r="DY118" s="780" t="s">
        <v>959</v>
      </c>
      <c r="DZ118" s="780" t="s">
        <v>960</v>
      </c>
      <c r="EA118" s="780" t="s">
        <v>961</v>
      </c>
      <c r="EB118" s="780" t="s">
        <v>962</v>
      </c>
      <c r="EC118" s="780" t="s">
        <v>963</v>
      </c>
      <c r="ED118" s="780" t="s">
        <v>964</v>
      </c>
      <c r="EE118" s="780" t="s">
        <v>965</v>
      </c>
      <c r="EF118" s="780" t="s">
        <v>966</v>
      </c>
      <c r="EG118" s="780" t="s">
        <v>967</v>
      </c>
      <c r="EH118" s="780" t="s">
        <v>968</v>
      </c>
      <c r="EI118" s="780" t="s">
        <v>969</v>
      </c>
      <c r="EJ118" s="780" t="s">
        <v>970</v>
      </c>
      <c r="EK118" s="780" t="s">
        <v>971</v>
      </c>
      <c r="EL118" s="780" t="s">
        <v>972</v>
      </c>
      <c r="EM118" s="780" t="s">
        <v>973</v>
      </c>
      <c r="EN118" s="780" t="s">
        <v>974</v>
      </c>
      <c r="EO118" s="780" t="s">
        <v>975</v>
      </c>
      <c r="EP118" s="780" t="s">
        <v>976</v>
      </c>
      <c r="EQ118" s="780" t="s">
        <v>977</v>
      </c>
      <c r="ER118" s="780" t="s">
        <v>978</v>
      </c>
      <c r="ES118" s="780" t="s">
        <v>979</v>
      </c>
      <c r="ET118" s="780" t="s">
        <v>980</v>
      </c>
      <c r="EU118" s="780" t="s">
        <v>981</v>
      </c>
      <c r="EV118" s="780" t="s">
        <v>982</v>
      </c>
      <c r="EW118" s="780" t="s">
        <v>983</v>
      </c>
      <c r="EX118" s="780" t="s">
        <v>984</v>
      </c>
      <c r="EY118" s="780" t="s">
        <v>985</v>
      </c>
      <c r="EZ118" s="794" t="s">
        <v>986</v>
      </c>
      <c r="FA118" s="795" t="s">
        <v>987</v>
      </c>
      <c r="FB118" s="796" t="s">
        <v>988</v>
      </c>
      <c r="FC118" s="761"/>
      <c r="FD118" s="761"/>
    </row>
    <row r="119" spans="1:160" s="816" customFormat="1">
      <c r="A119" s="797">
        <v>132604</v>
      </c>
      <c r="B119" s="798" t="s">
        <v>989</v>
      </c>
      <c r="C119" s="799" t="s">
        <v>990</v>
      </c>
      <c r="D119" s="799"/>
      <c r="E119" s="798" t="s">
        <v>991</v>
      </c>
      <c r="F119" s="800" t="s">
        <v>992</v>
      </c>
      <c r="G119" s="800">
        <v>2015</v>
      </c>
      <c r="H119" s="800" t="s">
        <v>993</v>
      </c>
      <c r="I119" s="801">
        <v>42108</v>
      </c>
      <c r="J119" s="802">
        <v>2015</v>
      </c>
      <c r="K119" s="803"/>
      <c r="L119" s="803" t="s">
        <v>994</v>
      </c>
      <c r="M119" s="803" t="s">
        <v>22</v>
      </c>
      <c r="N119" s="804">
        <v>1.6466464138733912</v>
      </c>
      <c r="O119" s="804">
        <v>5203.4399251068226</v>
      </c>
      <c r="P119" s="805">
        <v>130513.55018638236</v>
      </c>
      <c r="Q119" s="805">
        <v>104068.79850213646</v>
      </c>
      <c r="R119" s="805">
        <v>5203.4399251068226</v>
      </c>
      <c r="S119" s="806">
        <v>1.6466464138733912</v>
      </c>
      <c r="T119" s="807">
        <v>1.1043377452592222</v>
      </c>
      <c r="U119" s="807">
        <v>0.91104245203638656</v>
      </c>
      <c r="V119" s="808"/>
      <c r="W119" s="808"/>
      <c r="X119" s="808"/>
      <c r="Y119" s="809">
        <v>0.79737926332950881</v>
      </c>
      <c r="Z119" s="808"/>
      <c r="AA119" s="808"/>
      <c r="AB119" s="808"/>
      <c r="AC119" s="809">
        <v>0.79342890606602867</v>
      </c>
      <c r="AD119" s="808"/>
      <c r="AE119" s="810"/>
      <c r="AF119" s="808"/>
      <c r="AG119" s="811">
        <v>41.618073633320932</v>
      </c>
      <c r="AH119" s="812">
        <v>2788.4109334325026</v>
      </c>
      <c r="AI119" s="808"/>
      <c r="AJ119" s="808"/>
      <c r="AK119" s="808"/>
      <c r="AL119" s="808"/>
      <c r="AM119" s="813">
        <v>0</v>
      </c>
      <c r="AN119" s="813">
        <v>2.0753547057388886</v>
      </c>
      <c r="AO119" s="813">
        <v>2.0753547057388886</v>
      </c>
      <c r="AP119" s="813">
        <v>2.0753547057388886</v>
      </c>
      <c r="AQ119" s="813">
        <v>2.0753547057388886</v>
      </c>
      <c r="AR119" s="813">
        <v>2.0753547057388886</v>
      </c>
      <c r="AS119" s="813">
        <v>2.0753547057388886</v>
      </c>
      <c r="AT119" s="813">
        <v>2.0753547057388886</v>
      </c>
      <c r="AU119" s="813">
        <v>2.0753547057388886</v>
      </c>
      <c r="AV119" s="813">
        <v>2.0753547057388886</v>
      </c>
      <c r="AW119" s="813">
        <v>2.0753547057388886</v>
      </c>
      <c r="AX119" s="813">
        <v>2.0753547057388886</v>
      </c>
      <c r="AY119" s="813">
        <v>2.0753547057388886</v>
      </c>
      <c r="AZ119" s="813">
        <v>2.0753547057388886</v>
      </c>
      <c r="BA119" s="813">
        <v>2.0753547057388886</v>
      </c>
      <c r="BB119" s="813">
        <v>2.0753547057388886</v>
      </c>
      <c r="BC119" s="813">
        <v>2.0753547057388886</v>
      </c>
      <c r="BD119" s="813">
        <v>2.0753547057388886</v>
      </c>
      <c r="BE119" s="813">
        <v>2.0753547057388886</v>
      </c>
      <c r="BF119" s="813">
        <v>2.0753547057388886</v>
      </c>
      <c r="BG119" s="813">
        <v>2.0753547057388886</v>
      </c>
      <c r="BH119" s="813">
        <v>0</v>
      </c>
      <c r="BI119" s="813">
        <v>0</v>
      </c>
      <c r="BJ119" s="813">
        <v>0</v>
      </c>
      <c r="BK119" s="813">
        <v>0</v>
      </c>
      <c r="BL119" s="813">
        <v>0</v>
      </c>
      <c r="BM119" s="813">
        <v>0</v>
      </c>
      <c r="BN119" s="808"/>
      <c r="BO119" s="808"/>
      <c r="BP119" s="808"/>
      <c r="BQ119" s="813">
        <v>0</v>
      </c>
      <c r="BR119" s="813">
        <v>1.6466464138733912</v>
      </c>
      <c r="BS119" s="813">
        <v>1.6466464138733912</v>
      </c>
      <c r="BT119" s="813">
        <v>1.6466464138733912</v>
      </c>
      <c r="BU119" s="813">
        <v>1.6466464138733912</v>
      </c>
      <c r="BV119" s="813">
        <v>1.6466464138733912</v>
      </c>
      <c r="BW119" s="813">
        <v>1.6466464138733912</v>
      </c>
      <c r="BX119" s="813">
        <v>1.6466464138733912</v>
      </c>
      <c r="BY119" s="813">
        <v>1.6466464138733912</v>
      </c>
      <c r="BZ119" s="813">
        <v>1.6466464138733912</v>
      </c>
      <c r="CA119" s="813">
        <v>1.6466464138733912</v>
      </c>
      <c r="CB119" s="813">
        <v>1.6466464138733912</v>
      </c>
      <c r="CC119" s="813">
        <v>1.6466464138733912</v>
      </c>
      <c r="CD119" s="813">
        <v>1.6466464138733912</v>
      </c>
      <c r="CE119" s="813">
        <v>1.6466464138733912</v>
      </c>
      <c r="CF119" s="813">
        <v>1.6466464138733912</v>
      </c>
      <c r="CG119" s="813">
        <v>1.6466464138733912</v>
      </c>
      <c r="CH119" s="813">
        <v>1.6466464138733912</v>
      </c>
      <c r="CI119" s="813">
        <v>1.6466464138733912</v>
      </c>
      <c r="CJ119" s="813">
        <v>1.6466464138733912</v>
      </c>
      <c r="CK119" s="813">
        <v>1.6466464138733912</v>
      </c>
      <c r="CL119" s="813">
        <v>0</v>
      </c>
      <c r="CM119" s="813">
        <v>0</v>
      </c>
      <c r="CN119" s="813">
        <v>0</v>
      </c>
      <c r="CO119" s="813">
        <v>0</v>
      </c>
      <c r="CP119" s="813">
        <v>0</v>
      </c>
      <c r="CQ119" s="813">
        <v>0</v>
      </c>
      <c r="CR119" s="808"/>
      <c r="CS119" s="808"/>
      <c r="CT119" s="808"/>
      <c r="CU119" s="814">
        <v>0</v>
      </c>
      <c r="CV119" s="814">
        <v>6525.6775093191181</v>
      </c>
      <c r="CW119" s="814">
        <v>6525.6775093191181</v>
      </c>
      <c r="CX119" s="814">
        <v>6525.6775093191181</v>
      </c>
      <c r="CY119" s="814">
        <v>6525.6775093191181</v>
      </c>
      <c r="CZ119" s="814">
        <v>6525.6775093191181</v>
      </c>
      <c r="DA119" s="814">
        <v>6525.6775093191181</v>
      </c>
      <c r="DB119" s="814">
        <v>6525.6775093191181</v>
      </c>
      <c r="DC119" s="814">
        <v>6525.6775093191181</v>
      </c>
      <c r="DD119" s="814">
        <v>6525.6775093191181</v>
      </c>
      <c r="DE119" s="814">
        <v>6525.6775093191181</v>
      </c>
      <c r="DF119" s="814">
        <v>6525.6775093191181</v>
      </c>
      <c r="DG119" s="814">
        <v>6525.6775093191181</v>
      </c>
      <c r="DH119" s="814">
        <v>6525.6775093191181</v>
      </c>
      <c r="DI119" s="814">
        <v>6525.6775093191181</v>
      </c>
      <c r="DJ119" s="814">
        <v>6525.6775093191181</v>
      </c>
      <c r="DK119" s="814">
        <v>6525.6775093191181</v>
      </c>
      <c r="DL119" s="814">
        <v>6525.6775093191181</v>
      </c>
      <c r="DM119" s="814">
        <v>6525.6775093191181</v>
      </c>
      <c r="DN119" s="814">
        <v>6525.6775093191181</v>
      </c>
      <c r="DO119" s="814">
        <v>6525.6775093191181</v>
      </c>
      <c r="DP119" s="814">
        <v>0</v>
      </c>
      <c r="DQ119" s="814">
        <v>0</v>
      </c>
      <c r="DR119" s="814">
        <v>0</v>
      </c>
      <c r="DS119" s="814">
        <v>0</v>
      </c>
      <c r="DT119" s="814">
        <v>0</v>
      </c>
      <c r="DU119" s="814">
        <v>0</v>
      </c>
      <c r="DV119" s="808"/>
      <c r="DW119" s="808"/>
      <c r="DX119" s="808"/>
      <c r="DY119" s="814">
        <v>0</v>
      </c>
      <c r="DZ119" s="814">
        <v>5203.4399251068226</v>
      </c>
      <c r="EA119" s="814">
        <v>5203.4399251068226</v>
      </c>
      <c r="EB119" s="814">
        <v>5203.4399251068226</v>
      </c>
      <c r="EC119" s="814">
        <v>5203.4399251068226</v>
      </c>
      <c r="ED119" s="814">
        <v>5203.4399251068226</v>
      </c>
      <c r="EE119" s="814">
        <v>5203.4399251068226</v>
      </c>
      <c r="EF119" s="814">
        <v>5203.4399251068226</v>
      </c>
      <c r="EG119" s="814">
        <v>5203.4399251068226</v>
      </c>
      <c r="EH119" s="814">
        <v>5203.4399251068226</v>
      </c>
      <c r="EI119" s="814">
        <v>5203.4399251068226</v>
      </c>
      <c r="EJ119" s="814">
        <v>5203.4399251068226</v>
      </c>
      <c r="EK119" s="814">
        <v>5203.4399251068226</v>
      </c>
      <c r="EL119" s="814">
        <v>5203.4399251068226</v>
      </c>
      <c r="EM119" s="814">
        <v>5203.4399251068226</v>
      </c>
      <c r="EN119" s="814">
        <v>5203.4399251068226</v>
      </c>
      <c r="EO119" s="814">
        <v>5203.4399251068226</v>
      </c>
      <c r="EP119" s="814">
        <v>5203.4399251068226</v>
      </c>
      <c r="EQ119" s="814">
        <v>5203.4399251068226</v>
      </c>
      <c r="ER119" s="814">
        <v>5203.4399251068226</v>
      </c>
      <c r="ES119" s="814">
        <v>5203.4399251068226</v>
      </c>
      <c r="ET119" s="814">
        <v>0</v>
      </c>
      <c r="EU119" s="814">
        <v>0</v>
      </c>
      <c r="EV119" s="814">
        <v>0</v>
      </c>
      <c r="EW119" s="814">
        <v>0</v>
      </c>
      <c r="EX119" s="814">
        <v>0</v>
      </c>
      <c r="EY119" s="814">
        <v>0</v>
      </c>
      <c r="EZ119" s="815"/>
      <c r="FA119" s="815"/>
      <c r="FB119" s="815"/>
      <c r="FC119" s="815"/>
      <c r="FD119" s="815"/>
    </row>
    <row r="120" spans="1:160" s="816" customFormat="1">
      <c r="A120" s="797">
        <v>133773</v>
      </c>
      <c r="B120" s="798" t="s">
        <v>995</v>
      </c>
      <c r="C120" s="799" t="s">
        <v>996</v>
      </c>
      <c r="D120" s="799"/>
      <c r="E120" s="798" t="s">
        <v>991</v>
      </c>
      <c r="F120" s="800" t="s">
        <v>992</v>
      </c>
      <c r="G120" s="800">
        <v>2015</v>
      </c>
      <c r="H120" s="800" t="s">
        <v>997</v>
      </c>
      <c r="I120" s="801">
        <v>42027</v>
      </c>
      <c r="J120" s="802">
        <v>2015</v>
      </c>
      <c r="K120" s="803"/>
      <c r="L120" s="803" t="s">
        <v>994</v>
      </c>
      <c r="M120" s="803" t="s">
        <v>22</v>
      </c>
      <c r="N120" s="804">
        <v>1.0959044614146412</v>
      </c>
      <c r="O120" s="804">
        <v>11156.383637746409</v>
      </c>
      <c r="P120" s="805">
        <v>150745.11704675655</v>
      </c>
      <c r="Q120" s="805">
        <v>104838.382050432</v>
      </c>
      <c r="R120" s="805">
        <v>11156.383637746409</v>
      </c>
      <c r="S120" s="806">
        <v>1.0959044614146412</v>
      </c>
      <c r="T120" s="807">
        <v>0.68824232024679077</v>
      </c>
      <c r="U120" s="807">
        <v>0.58695629117961001</v>
      </c>
      <c r="V120" s="808"/>
      <c r="W120" s="808"/>
      <c r="X120" s="808"/>
      <c r="Y120" s="809">
        <v>0.69546784734602263</v>
      </c>
      <c r="Z120" s="808"/>
      <c r="AA120" s="808"/>
      <c r="AB120" s="808"/>
      <c r="AC120" s="809">
        <v>0.69151749008254249</v>
      </c>
      <c r="AD120" s="808"/>
      <c r="AE120" s="810"/>
      <c r="AF120" s="808"/>
      <c r="AG120" s="811">
        <v>6675.49</v>
      </c>
      <c r="AH120" s="812">
        <v>6675.49</v>
      </c>
      <c r="AI120" s="808"/>
      <c r="AJ120" s="808"/>
      <c r="AK120" s="808"/>
      <c r="AL120" s="808"/>
      <c r="AM120" s="813">
        <v>0</v>
      </c>
      <c r="AN120" s="813">
        <v>1.584781986184947</v>
      </c>
      <c r="AO120" s="813">
        <v>1.584781986184947</v>
      </c>
      <c r="AP120" s="813">
        <v>1.584781986184947</v>
      </c>
      <c r="AQ120" s="813">
        <v>1.584781986184947</v>
      </c>
      <c r="AR120" s="813">
        <v>1.584781986184947</v>
      </c>
      <c r="AS120" s="813">
        <v>1.584781986184947</v>
      </c>
      <c r="AT120" s="813">
        <v>1.4531805257640316</v>
      </c>
      <c r="AU120" s="813">
        <v>1.4531805257640316</v>
      </c>
      <c r="AV120" s="813">
        <v>1.4531805257640316</v>
      </c>
      <c r="AW120" s="813">
        <v>1.024224915881204</v>
      </c>
      <c r="AX120" s="813">
        <v>0</v>
      </c>
      <c r="AY120" s="813">
        <v>0</v>
      </c>
      <c r="AZ120" s="813">
        <v>0</v>
      </c>
      <c r="BA120" s="813">
        <v>0</v>
      </c>
      <c r="BB120" s="813">
        <v>0</v>
      </c>
      <c r="BC120" s="813">
        <v>0</v>
      </c>
      <c r="BD120" s="813">
        <v>0</v>
      </c>
      <c r="BE120" s="813">
        <v>0</v>
      </c>
      <c r="BF120" s="813">
        <v>0</v>
      </c>
      <c r="BG120" s="813">
        <v>0</v>
      </c>
      <c r="BH120" s="813">
        <v>0</v>
      </c>
      <c r="BI120" s="813">
        <v>0</v>
      </c>
      <c r="BJ120" s="813">
        <v>0</v>
      </c>
      <c r="BK120" s="813">
        <v>0</v>
      </c>
      <c r="BL120" s="813">
        <v>0</v>
      </c>
      <c r="BM120" s="813">
        <v>0</v>
      </c>
      <c r="BN120" s="808"/>
      <c r="BO120" s="808"/>
      <c r="BP120" s="808"/>
      <c r="BQ120" s="813">
        <v>0</v>
      </c>
      <c r="BR120" s="813">
        <v>1.0959044614146412</v>
      </c>
      <c r="BS120" s="813">
        <v>1.0959044614146412</v>
      </c>
      <c r="BT120" s="813">
        <v>1.0959044614146412</v>
      </c>
      <c r="BU120" s="813">
        <v>1.0959044614146412</v>
      </c>
      <c r="BV120" s="813">
        <v>1.0959044614146412</v>
      </c>
      <c r="BW120" s="813">
        <v>1.0959044614146412</v>
      </c>
      <c r="BX120" s="813">
        <v>1.0048997498131726</v>
      </c>
      <c r="BY120" s="813">
        <v>1.0048997498131726</v>
      </c>
      <c r="BZ120" s="813">
        <v>1.0048997498131726</v>
      </c>
      <c r="CA120" s="813">
        <v>0.70826944311017337</v>
      </c>
      <c r="CB120" s="813">
        <v>0</v>
      </c>
      <c r="CC120" s="813">
        <v>0</v>
      </c>
      <c r="CD120" s="813">
        <v>0</v>
      </c>
      <c r="CE120" s="813">
        <v>0</v>
      </c>
      <c r="CF120" s="813">
        <v>0</v>
      </c>
      <c r="CG120" s="813">
        <v>0</v>
      </c>
      <c r="CH120" s="813">
        <v>0</v>
      </c>
      <c r="CI120" s="813">
        <v>0</v>
      </c>
      <c r="CJ120" s="813">
        <v>0</v>
      </c>
      <c r="CK120" s="813">
        <v>0</v>
      </c>
      <c r="CL120" s="813">
        <v>0</v>
      </c>
      <c r="CM120" s="813">
        <v>0</v>
      </c>
      <c r="CN120" s="813">
        <v>0</v>
      </c>
      <c r="CO120" s="813">
        <v>0</v>
      </c>
      <c r="CP120" s="813">
        <v>0</v>
      </c>
      <c r="CQ120" s="813">
        <v>0</v>
      </c>
      <c r="CR120" s="808"/>
      <c r="CS120" s="808"/>
      <c r="CT120" s="808"/>
      <c r="CU120" s="814">
        <v>0</v>
      </c>
      <c r="CV120" s="814">
        <v>16041.552000312198</v>
      </c>
      <c r="CW120" s="814">
        <v>16041.552000312198</v>
      </c>
      <c r="CX120" s="814">
        <v>16041.552000312198</v>
      </c>
      <c r="CY120" s="814">
        <v>16041.552000312198</v>
      </c>
      <c r="CZ120" s="814">
        <v>16041.552000312198</v>
      </c>
      <c r="DA120" s="814">
        <v>16041.552000312198</v>
      </c>
      <c r="DB120" s="814">
        <v>14709.449736996357</v>
      </c>
      <c r="DC120" s="814">
        <v>14709.449736996357</v>
      </c>
      <c r="DD120" s="814">
        <v>14709.449736996357</v>
      </c>
      <c r="DE120" s="814">
        <v>10367.455833894297</v>
      </c>
      <c r="DF120" s="814">
        <v>0</v>
      </c>
      <c r="DG120" s="814">
        <v>0</v>
      </c>
      <c r="DH120" s="814">
        <v>0</v>
      </c>
      <c r="DI120" s="814">
        <v>0</v>
      </c>
      <c r="DJ120" s="814">
        <v>0</v>
      </c>
      <c r="DK120" s="814">
        <v>0</v>
      </c>
      <c r="DL120" s="814">
        <v>0</v>
      </c>
      <c r="DM120" s="814">
        <v>0</v>
      </c>
      <c r="DN120" s="814">
        <v>0</v>
      </c>
      <c r="DO120" s="814">
        <v>0</v>
      </c>
      <c r="DP120" s="814">
        <v>0</v>
      </c>
      <c r="DQ120" s="814">
        <v>0</v>
      </c>
      <c r="DR120" s="814">
        <v>0</v>
      </c>
      <c r="DS120" s="814">
        <v>0</v>
      </c>
      <c r="DT120" s="814">
        <v>0</v>
      </c>
      <c r="DU120" s="814">
        <v>0</v>
      </c>
      <c r="DV120" s="808"/>
      <c r="DW120" s="808"/>
      <c r="DX120" s="808"/>
      <c r="DY120" s="814">
        <v>0</v>
      </c>
      <c r="DZ120" s="814">
        <v>11156.383637746409</v>
      </c>
      <c r="EA120" s="814">
        <v>11156.383637746409</v>
      </c>
      <c r="EB120" s="814">
        <v>11156.383637746409</v>
      </c>
      <c r="EC120" s="814">
        <v>11156.383637746409</v>
      </c>
      <c r="ED120" s="814">
        <v>11156.383637746409</v>
      </c>
      <c r="EE120" s="814">
        <v>11156.383637746409</v>
      </c>
      <c r="EF120" s="814">
        <v>10229.949344233375</v>
      </c>
      <c r="EG120" s="814">
        <v>10229.949344233375</v>
      </c>
      <c r="EH120" s="814">
        <v>10229.949344233375</v>
      </c>
      <c r="EI120" s="814">
        <v>7210.2321912534308</v>
      </c>
      <c r="EJ120" s="814">
        <v>0</v>
      </c>
      <c r="EK120" s="814">
        <v>0</v>
      </c>
      <c r="EL120" s="814">
        <v>0</v>
      </c>
      <c r="EM120" s="814">
        <v>0</v>
      </c>
      <c r="EN120" s="814">
        <v>0</v>
      </c>
      <c r="EO120" s="814">
        <v>0</v>
      </c>
      <c r="EP120" s="814">
        <v>0</v>
      </c>
      <c r="EQ120" s="814">
        <v>0</v>
      </c>
      <c r="ER120" s="814">
        <v>0</v>
      </c>
      <c r="ES120" s="814">
        <v>0</v>
      </c>
      <c r="ET120" s="814">
        <v>0</v>
      </c>
      <c r="EU120" s="814">
        <v>0</v>
      </c>
      <c r="EV120" s="814">
        <v>0</v>
      </c>
      <c r="EW120" s="814">
        <v>0</v>
      </c>
      <c r="EX120" s="814">
        <v>0</v>
      </c>
      <c r="EY120" s="814">
        <v>0</v>
      </c>
      <c r="EZ120" s="815"/>
      <c r="FA120" s="815"/>
      <c r="FB120" s="815"/>
      <c r="FC120" s="815"/>
      <c r="FD120" s="815"/>
    </row>
    <row r="121" spans="1:160" s="816" customFormat="1">
      <c r="A121" s="797">
        <v>133778</v>
      </c>
      <c r="B121" s="798" t="s">
        <v>998</v>
      </c>
      <c r="C121" s="799" t="s">
        <v>999</v>
      </c>
      <c r="D121" s="799"/>
      <c r="E121" s="798" t="s">
        <v>991</v>
      </c>
      <c r="F121" s="800" t="s">
        <v>992</v>
      </c>
      <c r="G121" s="800">
        <v>2015</v>
      </c>
      <c r="H121" s="800" t="s">
        <v>997</v>
      </c>
      <c r="I121" s="801">
        <v>42027</v>
      </c>
      <c r="J121" s="802">
        <v>2015</v>
      </c>
      <c r="K121" s="803"/>
      <c r="L121" s="803" t="s">
        <v>994</v>
      </c>
      <c r="M121" s="803" t="s">
        <v>22</v>
      </c>
      <c r="N121" s="804">
        <v>1.2582606779205141</v>
      </c>
      <c r="O121" s="804">
        <v>13106.40538736795</v>
      </c>
      <c r="P121" s="805">
        <v>177093.82164811602</v>
      </c>
      <c r="Q121" s="805">
        <v>123163.0589198957</v>
      </c>
      <c r="R121" s="805">
        <v>13106.40538736795</v>
      </c>
      <c r="S121" s="806">
        <v>1.2582606779205141</v>
      </c>
      <c r="T121" s="807">
        <v>0.68824232024679077</v>
      </c>
      <c r="U121" s="807">
        <v>0.58695629117961001</v>
      </c>
      <c r="V121" s="808"/>
      <c r="W121" s="808"/>
      <c r="X121" s="808"/>
      <c r="Y121" s="809">
        <v>0.69546784734602263</v>
      </c>
      <c r="Z121" s="808"/>
      <c r="AA121" s="808"/>
      <c r="AB121" s="808"/>
      <c r="AC121" s="809">
        <v>0.69151749008254249</v>
      </c>
      <c r="AD121" s="808"/>
      <c r="AE121" s="810"/>
      <c r="AF121" s="808"/>
      <c r="AG121" s="811">
        <v>6825.11</v>
      </c>
      <c r="AH121" s="812">
        <v>6825.11</v>
      </c>
      <c r="AI121" s="808"/>
      <c r="AJ121" s="808"/>
      <c r="AK121" s="808"/>
      <c r="AL121" s="808"/>
      <c r="AM121" s="813">
        <v>0</v>
      </c>
      <c r="AN121" s="813">
        <v>1.8195645026567913</v>
      </c>
      <c r="AO121" s="813">
        <v>1.8195645026567913</v>
      </c>
      <c r="AP121" s="813">
        <v>1.8195645026567913</v>
      </c>
      <c r="AQ121" s="813">
        <v>1.8195645026567913</v>
      </c>
      <c r="AR121" s="813">
        <v>1.8195645026567913</v>
      </c>
      <c r="AS121" s="813">
        <v>1.8195645026567913</v>
      </c>
      <c r="AT121" s="813">
        <v>1.6684665295809253</v>
      </c>
      <c r="AU121" s="813">
        <v>1.6684665295809253</v>
      </c>
      <c r="AV121" s="813">
        <v>1.6684665295809253</v>
      </c>
      <c r="AW121" s="813">
        <v>1.1759619404561972</v>
      </c>
      <c r="AX121" s="813">
        <v>0</v>
      </c>
      <c r="AY121" s="813">
        <v>0</v>
      </c>
      <c r="AZ121" s="813">
        <v>0</v>
      </c>
      <c r="BA121" s="813">
        <v>0</v>
      </c>
      <c r="BB121" s="813">
        <v>0</v>
      </c>
      <c r="BC121" s="813">
        <v>0</v>
      </c>
      <c r="BD121" s="813">
        <v>0</v>
      </c>
      <c r="BE121" s="813">
        <v>0</v>
      </c>
      <c r="BF121" s="813">
        <v>0</v>
      </c>
      <c r="BG121" s="813">
        <v>0</v>
      </c>
      <c r="BH121" s="813">
        <v>0</v>
      </c>
      <c r="BI121" s="813">
        <v>0</v>
      </c>
      <c r="BJ121" s="813">
        <v>0</v>
      </c>
      <c r="BK121" s="813">
        <v>0</v>
      </c>
      <c r="BL121" s="813">
        <v>0</v>
      </c>
      <c r="BM121" s="813">
        <v>0</v>
      </c>
      <c r="BN121" s="808"/>
      <c r="BO121" s="808"/>
      <c r="BP121" s="808"/>
      <c r="BQ121" s="813">
        <v>0</v>
      </c>
      <c r="BR121" s="813">
        <v>1.2582606779205141</v>
      </c>
      <c r="BS121" s="813">
        <v>1.2582606779205141</v>
      </c>
      <c r="BT121" s="813">
        <v>1.2582606779205141</v>
      </c>
      <c r="BU121" s="813">
        <v>1.2582606779205141</v>
      </c>
      <c r="BV121" s="813">
        <v>1.2582606779205141</v>
      </c>
      <c r="BW121" s="813">
        <v>1.2582606779205141</v>
      </c>
      <c r="BX121" s="813">
        <v>1.1537737868225317</v>
      </c>
      <c r="BY121" s="813">
        <v>1.1537737868225317</v>
      </c>
      <c r="BZ121" s="813">
        <v>1.1537737868225317</v>
      </c>
      <c r="CA121" s="813">
        <v>0.81319824949686592</v>
      </c>
      <c r="CB121" s="813">
        <v>0</v>
      </c>
      <c r="CC121" s="813">
        <v>0</v>
      </c>
      <c r="CD121" s="813">
        <v>0</v>
      </c>
      <c r="CE121" s="813">
        <v>0</v>
      </c>
      <c r="CF121" s="813">
        <v>0</v>
      </c>
      <c r="CG121" s="813">
        <v>0</v>
      </c>
      <c r="CH121" s="813">
        <v>0</v>
      </c>
      <c r="CI121" s="813">
        <v>0</v>
      </c>
      <c r="CJ121" s="813">
        <v>0</v>
      </c>
      <c r="CK121" s="813">
        <v>0</v>
      </c>
      <c r="CL121" s="813">
        <v>0</v>
      </c>
      <c r="CM121" s="813">
        <v>0</v>
      </c>
      <c r="CN121" s="813">
        <v>0</v>
      </c>
      <c r="CO121" s="813">
        <v>0</v>
      </c>
      <c r="CP121" s="813">
        <v>0</v>
      </c>
      <c r="CQ121" s="813">
        <v>0</v>
      </c>
      <c r="CR121" s="808"/>
      <c r="CS121" s="808"/>
      <c r="CT121" s="808"/>
      <c r="CU121" s="814">
        <v>0</v>
      </c>
      <c r="CV121" s="814">
        <v>18845.451212997625</v>
      </c>
      <c r="CW121" s="814">
        <v>18845.451212997625</v>
      </c>
      <c r="CX121" s="814">
        <v>18845.451212997625</v>
      </c>
      <c r="CY121" s="814">
        <v>18845.451212997625</v>
      </c>
      <c r="CZ121" s="814">
        <v>18845.451212997625</v>
      </c>
      <c r="DA121" s="814">
        <v>18845.451212997625</v>
      </c>
      <c r="DB121" s="814">
        <v>17280.511099126234</v>
      </c>
      <c r="DC121" s="814">
        <v>17280.511099126234</v>
      </c>
      <c r="DD121" s="814">
        <v>17280.511099126234</v>
      </c>
      <c r="DE121" s="814">
        <v>12179.581072751573</v>
      </c>
      <c r="DF121" s="814">
        <v>0</v>
      </c>
      <c r="DG121" s="814">
        <v>0</v>
      </c>
      <c r="DH121" s="814">
        <v>0</v>
      </c>
      <c r="DI121" s="814">
        <v>0</v>
      </c>
      <c r="DJ121" s="814">
        <v>0</v>
      </c>
      <c r="DK121" s="814">
        <v>0</v>
      </c>
      <c r="DL121" s="814">
        <v>0</v>
      </c>
      <c r="DM121" s="814">
        <v>0</v>
      </c>
      <c r="DN121" s="814">
        <v>0</v>
      </c>
      <c r="DO121" s="814">
        <v>0</v>
      </c>
      <c r="DP121" s="814">
        <v>0</v>
      </c>
      <c r="DQ121" s="814">
        <v>0</v>
      </c>
      <c r="DR121" s="814">
        <v>0</v>
      </c>
      <c r="DS121" s="814">
        <v>0</v>
      </c>
      <c r="DT121" s="814">
        <v>0</v>
      </c>
      <c r="DU121" s="814">
        <v>0</v>
      </c>
      <c r="DV121" s="808"/>
      <c r="DW121" s="808"/>
      <c r="DX121" s="808"/>
      <c r="DY121" s="814">
        <v>0</v>
      </c>
      <c r="DZ121" s="814">
        <v>13106.40538736795</v>
      </c>
      <c r="EA121" s="814">
        <v>13106.40538736795</v>
      </c>
      <c r="EB121" s="814">
        <v>13106.40538736795</v>
      </c>
      <c r="EC121" s="814">
        <v>13106.40538736795</v>
      </c>
      <c r="ED121" s="814">
        <v>13106.40538736795</v>
      </c>
      <c r="EE121" s="814">
        <v>13106.40538736795</v>
      </c>
      <c r="EF121" s="814">
        <v>12018.039855148374</v>
      </c>
      <c r="EG121" s="814">
        <v>12018.039855148374</v>
      </c>
      <c r="EH121" s="814">
        <v>12018.039855148374</v>
      </c>
      <c r="EI121" s="814">
        <v>8470.5070302428976</v>
      </c>
      <c r="EJ121" s="814">
        <v>0</v>
      </c>
      <c r="EK121" s="814">
        <v>0</v>
      </c>
      <c r="EL121" s="814">
        <v>0</v>
      </c>
      <c r="EM121" s="814">
        <v>0</v>
      </c>
      <c r="EN121" s="814">
        <v>0</v>
      </c>
      <c r="EO121" s="814">
        <v>0</v>
      </c>
      <c r="EP121" s="814">
        <v>0</v>
      </c>
      <c r="EQ121" s="814">
        <v>0</v>
      </c>
      <c r="ER121" s="814">
        <v>0</v>
      </c>
      <c r="ES121" s="814">
        <v>0</v>
      </c>
      <c r="ET121" s="814">
        <v>0</v>
      </c>
      <c r="EU121" s="814">
        <v>0</v>
      </c>
      <c r="EV121" s="814">
        <v>0</v>
      </c>
      <c r="EW121" s="814">
        <v>0</v>
      </c>
      <c r="EX121" s="814">
        <v>0</v>
      </c>
      <c r="EY121" s="814">
        <v>0</v>
      </c>
      <c r="EZ121" s="815"/>
      <c r="FA121" s="815"/>
      <c r="FB121" s="815"/>
      <c r="FC121" s="815"/>
      <c r="FD121" s="815"/>
    </row>
    <row r="122" spans="1:160" s="816" customFormat="1">
      <c r="A122" s="797">
        <v>133780</v>
      </c>
      <c r="B122" s="798" t="s">
        <v>1000</v>
      </c>
      <c r="C122" s="799" t="s">
        <v>1001</v>
      </c>
      <c r="D122" s="799"/>
      <c r="E122" s="798" t="s">
        <v>991</v>
      </c>
      <c r="F122" s="800" t="s">
        <v>992</v>
      </c>
      <c r="G122" s="800">
        <v>2015</v>
      </c>
      <c r="H122" s="800" t="s">
        <v>993</v>
      </c>
      <c r="I122" s="801">
        <v>42027</v>
      </c>
      <c r="J122" s="802">
        <v>2015</v>
      </c>
      <c r="K122" s="803"/>
      <c r="L122" s="803" t="s">
        <v>994</v>
      </c>
      <c r="M122" s="803" t="s">
        <v>22</v>
      </c>
      <c r="N122" s="804">
        <v>0.39901177368661633</v>
      </c>
      <c r="O122" s="804">
        <v>2333.1742167145762</v>
      </c>
      <c r="P122" s="805">
        <v>35112.639478066027</v>
      </c>
      <c r="Q122" s="805">
        <v>27998.090600574913</v>
      </c>
      <c r="R122" s="805">
        <v>2333.1742167145762</v>
      </c>
      <c r="S122" s="806">
        <v>0.39901177368661633</v>
      </c>
      <c r="T122" s="807">
        <v>1.1043377452592225</v>
      </c>
      <c r="U122" s="807">
        <v>0.91104245203638645</v>
      </c>
      <c r="V122" s="808"/>
      <c r="W122" s="808"/>
      <c r="X122" s="808"/>
      <c r="Y122" s="809">
        <v>0.79737926332950881</v>
      </c>
      <c r="Z122" s="808"/>
      <c r="AA122" s="808"/>
      <c r="AB122" s="808"/>
      <c r="AC122" s="809">
        <v>0.79342890606602867</v>
      </c>
      <c r="AD122" s="808"/>
      <c r="AE122" s="810"/>
      <c r="AF122" s="808"/>
      <c r="AG122" s="811">
        <v>287.61500000000001</v>
      </c>
      <c r="AH122" s="812">
        <v>3451.38</v>
      </c>
      <c r="AI122" s="808"/>
      <c r="AJ122" s="808"/>
      <c r="AK122" s="808"/>
      <c r="AL122" s="808"/>
      <c r="AM122" s="813">
        <v>0</v>
      </c>
      <c r="AN122" s="813">
        <v>0.50289543352408539</v>
      </c>
      <c r="AO122" s="813">
        <v>0.50289543352408539</v>
      </c>
      <c r="AP122" s="813">
        <v>0.50289543352408539</v>
      </c>
      <c r="AQ122" s="813">
        <v>0.50289543352408539</v>
      </c>
      <c r="AR122" s="813">
        <v>0.50289543352408539</v>
      </c>
      <c r="AS122" s="813">
        <v>0.50289543352408539</v>
      </c>
      <c r="AT122" s="813">
        <v>0.50289543352408539</v>
      </c>
      <c r="AU122" s="813">
        <v>0.50289543352408539</v>
      </c>
      <c r="AV122" s="813">
        <v>0.50289543352408539</v>
      </c>
      <c r="AW122" s="813">
        <v>0.50289543352408539</v>
      </c>
      <c r="AX122" s="813">
        <v>0.50289543352408539</v>
      </c>
      <c r="AY122" s="813">
        <v>0.50289543352408539</v>
      </c>
      <c r="AZ122" s="813">
        <v>0</v>
      </c>
      <c r="BA122" s="813">
        <v>0</v>
      </c>
      <c r="BB122" s="813">
        <v>0</v>
      </c>
      <c r="BC122" s="813">
        <v>0</v>
      </c>
      <c r="BD122" s="813">
        <v>0</v>
      </c>
      <c r="BE122" s="813">
        <v>0</v>
      </c>
      <c r="BF122" s="813">
        <v>0</v>
      </c>
      <c r="BG122" s="813">
        <v>0</v>
      </c>
      <c r="BH122" s="813">
        <v>0</v>
      </c>
      <c r="BI122" s="813">
        <v>0</v>
      </c>
      <c r="BJ122" s="813">
        <v>0</v>
      </c>
      <c r="BK122" s="813">
        <v>0</v>
      </c>
      <c r="BL122" s="813">
        <v>0</v>
      </c>
      <c r="BM122" s="813">
        <v>0</v>
      </c>
      <c r="BN122" s="808"/>
      <c r="BO122" s="808"/>
      <c r="BP122" s="808"/>
      <c r="BQ122" s="813">
        <v>0</v>
      </c>
      <c r="BR122" s="813">
        <v>0.39901177368661633</v>
      </c>
      <c r="BS122" s="813">
        <v>0.39901177368661633</v>
      </c>
      <c r="BT122" s="813">
        <v>0.39901177368661633</v>
      </c>
      <c r="BU122" s="813">
        <v>0.39901177368661633</v>
      </c>
      <c r="BV122" s="813">
        <v>0.39901177368661633</v>
      </c>
      <c r="BW122" s="813">
        <v>0.39901177368661633</v>
      </c>
      <c r="BX122" s="813">
        <v>0.39901177368661633</v>
      </c>
      <c r="BY122" s="813">
        <v>0.39901177368661633</v>
      </c>
      <c r="BZ122" s="813">
        <v>0.39901177368661633</v>
      </c>
      <c r="CA122" s="813">
        <v>0.39901177368661633</v>
      </c>
      <c r="CB122" s="813">
        <v>0.39901177368661633</v>
      </c>
      <c r="CC122" s="813">
        <v>0.39901177368661633</v>
      </c>
      <c r="CD122" s="813">
        <v>0</v>
      </c>
      <c r="CE122" s="813">
        <v>0</v>
      </c>
      <c r="CF122" s="813">
        <v>0</v>
      </c>
      <c r="CG122" s="813">
        <v>0</v>
      </c>
      <c r="CH122" s="813">
        <v>0</v>
      </c>
      <c r="CI122" s="813">
        <v>0</v>
      </c>
      <c r="CJ122" s="813">
        <v>0</v>
      </c>
      <c r="CK122" s="813">
        <v>0</v>
      </c>
      <c r="CL122" s="813">
        <v>0</v>
      </c>
      <c r="CM122" s="813">
        <v>0</v>
      </c>
      <c r="CN122" s="813">
        <v>0</v>
      </c>
      <c r="CO122" s="813">
        <v>0</v>
      </c>
      <c r="CP122" s="813">
        <v>0</v>
      </c>
      <c r="CQ122" s="813">
        <v>0</v>
      </c>
      <c r="CR122" s="808"/>
      <c r="CS122" s="808"/>
      <c r="CT122" s="808"/>
      <c r="CU122" s="814">
        <v>0</v>
      </c>
      <c r="CV122" s="814">
        <v>2926.0532898388356</v>
      </c>
      <c r="CW122" s="814">
        <v>2926.0532898388356</v>
      </c>
      <c r="CX122" s="814">
        <v>2926.0532898388356</v>
      </c>
      <c r="CY122" s="814">
        <v>2926.0532898388356</v>
      </c>
      <c r="CZ122" s="814">
        <v>2926.0532898388356</v>
      </c>
      <c r="DA122" s="814">
        <v>2926.0532898388356</v>
      </c>
      <c r="DB122" s="814">
        <v>2926.0532898388356</v>
      </c>
      <c r="DC122" s="814">
        <v>2926.0532898388356</v>
      </c>
      <c r="DD122" s="814">
        <v>2926.0532898388356</v>
      </c>
      <c r="DE122" s="814">
        <v>2926.0532898388356</v>
      </c>
      <c r="DF122" s="814">
        <v>2926.0532898388356</v>
      </c>
      <c r="DG122" s="814">
        <v>2926.0532898388356</v>
      </c>
      <c r="DH122" s="814">
        <v>0</v>
      </c>
      <c r="DI122" s="814">
        <v>0</v>
      </c>
      <c r="DJ122" s="814">
        <v>0</v>
      </c>
      <c r="DK122" s="814">
        <v>0</v>
      </c>
      <c r="DL122" s="814">
        <v>0</v>
      </c>
      <c r="DM122" s="814">
        <v>0</v>
      </c>
      <c r="DN122" s="814">
        <v>0</v>
      </c>
      <c r="DO122" s="814">
        <v>0</v>
      </c>
      <c r="DP122" s="814">
        <v>0</v>
      </c>
      <c r="DQ122" s="814">
        <v>0</v>
      </c>
      <c r="DR122" s="814">
        <v>0</v>
      </c>
      <c r="DS122" s="814">
        <v>0</v>
      </c>
      <c r="DT122" s="814">
        <v>0</v>
      </c>
      <c r="DU122" s="814">
        <v>0</v>
      </c>
      <c r="DV122" s="808"/>
      <c r="DW122" s="808"/>
      <c r="DX122" s="808"/>
      <c r="DY122" s="814">
        <v>0</v>
      </c>
      <c r="DZ122" s="814">
        <v>2333.1742167145762</v>
      </c>
      <c r="EA122" s="814">
        <v>2333.1742167145762</v>
      </c>
      <c r="EB122" s="814">
        <v>2333.1742167145762</v>
      </c>
      <c r="EC122" s="814">
        <v>2333.1742167145762</v>
      </c>
      <c r="ED122" s="814">
        <v>2333.1742167145762</v>
      </c>
      <c r="EE122" s="814">
        <v>2333.1742167145762</v>
      </c>
      <c r="EF122" s="814">
        <v>2333.1742167145762</v>
      </c>
      <c r="EG122" s="814">
        <v>2333.1742167145762</v>
      </c>
      <c r="EH122" s="814">
        <v>2333.1742167145762</v>
      </c>
      <c r="EI122" s="814">
        <v>2333.1742167145762</v>
      </c>
      <c r="EJ122" s="814">
        <v>2333.1742167145762</v>
      </c>
      <c r="EK122" s="814">
        <v>2333.1742167145762</v>
      </c>
      <c r="EL122" s="814">
        <v>0</v>
      </c>
      <c r="EM122" s="814">
        <v>0</v>
      </c>
      <c r="EN122" s="814">
        <v>0</v>
      </c>
      <c r="EO122" s="814">
        <v>0</v>
      </c>
      <c r="EP122" s="814">
        <v>0</v>
      </c>
      <c r="EQ122" s="814">
        <v>0</v>
      </c>
      <c r="ER122" s="814">
        <v>0</v>
      </c>
      <c r="ES122" s="814">
        <v>0</v>
      </c>
      <c r="ET122" s="814">
        <v>0</v>
      </c>
      <c r="EU122" s="814">
        <v>0</v>
      </c>
      <c r="EV122" s="814">
        <v>0</v>
      </c>
      <c r="EW122" s="814">
        <v>0</v>
      </c>
      <c r="EX122" s="814">
        <v>0</v>
      </c>
      <c r="EY122" s="814">
        <v>0</v>
      </c>
      <c r="EZ122" s="815"/>
      <c r="FA122" s="815"/>
      <c r="FB122" s="815"/>
      <c r="FC122" s="815"/>
      <c r="FD122" s="815"/>
    </row>
    <row r="123" spans="1:160" s="816" customFormat="1">
      <c r="A123" s="797">
        <v>136784</v>
      </c>
      <c r="B123" s="797" t="s">
        <v>1002</v>
      </c>
      <c r="C123" s="799" t="s">
        <v>835</v>
      </c>
      <c r="D123" s="799"/>
      <c r="E123" s="798" t="s">
        <v>991</v>
      </c>
      <c r="F123" s="800" t="s">
        <v>992</v>
      </c>
      <c r="G123" s="800">
        <v>2015</v>
      </c>
      <c r="H123" s="800" t="s">
        <v>997</v>
      </c>
      <c r="I123" s="801">
        <v>42151</v>
      </c>
      <c r="J123" s="802">
        <v>2015</v>
      </c>
      <c r="K123" s="803"/>
      <c r="L123" s="803" t="s">
        <v>994</v>
      </c>
      <c r="M123" s="803" t="s">
        <v>22</v>
      </c>
      <c r="N123" s="804">
        <v>0.69001392014995921</v>
      </c>
      <c r="O123" s="804">
        <v>2664.1681537539262</v>
      </c>
      <c r="P123" s="805">
        <v>35998.254740099837</v>
      </c>
      <c r="Q123" s="805">
        <v>25035.628732310994</v>
      </c>
      <c r="R123" s="805">
        <v>2664.1681537539262</v>
      </c>
      <c r="S123" s="806">
        <v>0.69001392014995921</v>
      </c>
      <c r="T123" s="807">
        <v>0.68824232024679077</v>
      </c>
      <c r="U123" s="807">
        <v>0.58695629117961001</v>
      </c>
      <c r="V123" s="808"/>
      <c r="W123" s="808"/>
      <c r="X123" s="808"/>
      <c r="Y123" s="809">
        <v>0.69546784734602263</v>
      </c>
      <c r="Z123" s="808"/>
      <c r="AA123" s="808"/>
      <c r="AB123" s="808"/>
      <c r="AC123" s="809">
        <v>0.69151749008254249</v>
      </c>
      <c r="AD123" s="808"/>
      <c r="AE123" s="810"/>
      <c r="AF123" s="808"/>
      <c r="AG123" s="811">
        <v>5098</v>
      </c>
      <c r="AH123" s="812">
        <v>5098</v>
      </c>
      <c r="AI123" s="808"/>
      <c r="AJ123" s="808"/>
      <c r="AK123" s="808"/>
      <c r="AL123" s="808"/>
      <c r="AM123" s="813">
        <v>0</v>
      </c>
      <c r="AN123" s="813">
        <v>0.99782569500533702</v>
      </c>
      <c r="AO123" s="813">
        <v>0.99782569500533702</v>
      </c>
      <c r="AP123" s="813">
        <v>0.99782569500533702</v>
      </c>
      <c r="AQ123" s="813">
        <v>0.99782569500533702</v>
      </c>
      <c r="AR123" s="813">
        <v>0.99782569500533702</v>
      </c>
      <c r="AS123" s="813">
        <v>0.99782569500533702</v>
      </c>
      <c r="AT123" s="813">
        <v>0.91496551622179767</v>
      </c>
      <c r="AU123" s="813">
        <v>0.91496551622179767</v>
      </c>
      <c r="AV123" s="813">
        <v>0.91496551622179767</v>
      </c>
      <c r="AW123" s="813">
        <v>0.644882354443721</v>
      </c>
      <c r="AX123" s="813">
        <v>0</v>
      </c>
      <c r="AY123" s="813">
        <v>0</v>
      </c>
      <c r="AZ123" s="813">
        <v>0</v>
      </c>
      <c r="BA123" s="813">
        <v>0</v>
      </c>
      <c r="BB123" s="813">
        <v>0</v>
      </c>
      <c r="BC123" s="813">
        <v>0</v>
      </c>
      <c r="BD123" s="813">
        <v>0</v>
      </c>
      <c r="BE123" s="813">
        <v>0</v>
      </c>
      <c r="BF123" s="813">
        <v>0</v>
      </c>
      <c r="BG123" s="813">
        <v>0</v>
      </c>
      <c r="BH123" s="813">
        <v>0</v>
      </c>
      <c r="BI123" s="813">
        <v>0</v>
      </c>
      <c r="BJ123" s="813">
        <v>0</v>
      </c>
      <c r="BK123" s="813">
        <v>0</v>
      </c>
      <c r="BL123" s="813">
        <v>0</v>
      </c>
      <c r="BM123" s="813">
        <v>0</v>
      </c>
      <c r="BN123" s="808"/>
      <c r="BO123" s="808"/>
      <c r="BP123" s="808"/>
      <c r="BQ123" s="813">
        <v>0</v>
      </c>
      <c r="BR123" s="813">
        <v>0.69001392014995921</v>
      </c>
      <c r="BS123" s="813">
        <v>0.69001392014995921</v>
      </c>
      <c r="BT123" s="813">
        <v>0.69001392014995921</v>
      </c>
      <c r="BU123" s="813">
        <v>0.69001392014995921</v>
      </c>
      <c r="BV123" s="813">
        <v>0.69001392014995921</v>
      </c>
      <c r="BW123" s="813">
        <v>0.69001392014995921</v>
      </c>
      <c r="BX123" s="813">
        <v>0.63271465728977538</v>
      </c>
      <c r="BY123" s="813">
        <v>0.63271465728977538</v>
      </c>
      <c r="BZ123" s="813">
        <v>0.63271465728977538</v>
      </c>
      <c r="CA123" s="813">
        <v>0.44594742714344249</v>
      </c>
      <c r="CB123" s="813">
        <v>0</v>
      </c>
      <c r="CC123" s="813">
        <v>0</v>
      </c>
      <c r="CD123" s="813">
        <v>0</v>
      </c>
      <c r="CE123" s="813">
        <v>0</v>
      </c>
      <c r="CF123" s="813">
        <v>0</v>
      </c>
      <c r="CG123" s="813">
        <v>0</v>
      </c>
      <c r="CH123" s="813">
        <v>0</v>
      </c>
      <c r="CI123" s="813">
        <v>0</v>
      </c>
      <c r="CJ123" s="813">
        <v>0</v>
      </c>
      <c r="CK123" s="813">
        <v>0</v>
      </c>
      <c r="CL123" s="813">
        <v>0</v>
      </c>
      <c r="CM123" s="813">
        <v>0</v>
      </c>
      <c r="CN123" s="813">
        <v>0</v>
      </c>
      <c r="CO123" s="813">
        <v>0</v>
      </c>
      <c r="CP123" s="813">
        <v>0</v>
      </c>
      <c r="CQ123" s="813">
        <v>0</v>
      </c>
      <c r="CR123" s="808"/>
      <c r="CS123" s="808"/>
      <c r="CT123" s="808"/>
      <c r="CU123" s="814">
        <v>0</v>
      </c>
      <c r="CV123" s="814">
        <v>3830.7567544936373</v>
      </c>
      <c r="CW123" s="814">
        <v>3830.7567544936373</v>
      </c>
      <c r="CX123" s="814">
        <v>3830.7567544936373</v>
      </c>
      <c r="CY123" s="814">
        <v>3830.7567544936373</v>
      </c>
      <c r="CZ123" s="814">
        <v>3830.7567544936373</v>
      </c>
      <c r="DA123" s="814">
        <v>3830.7567544936373</v>
      </c>
      <c r="DB123" s="814">
        <v>3512.6478992672783</v>
      </c>
      <c r="DC123" s="814">
        <v>3512.6478992672783</v>
      </c>
      <c r="DD123" s="814">
        <v>3512.6478992672783</v>
      </c>
      <c r="DE123" s="814">
        <v>2475.770515336179</v>
      </c>
      <c r="DF123" s="814">
        <v>0</v>
      </c>
      <c r="DG123" s="814">
        <v>0</v>
      </c>
      <c r="DH123" s="814">
        <v>0</v>
      </c>
      <c r="DI123" s="814">
        <v>0</v>
      </c>
      <c r="DJ123" s="814">
        <v>0</v>
      </c>
      <c r="DK123" s="814">
        <v>0</v>
      </c>
      <c r="DL123" s="814">
        <v>0</v>
      </c>
      <c r="DM123" s="814">
        <v>0</v>
      </c>
      <c r="DN123" s="814">
        <v>0</v>
      </c>
      <c r="DO123" s="814">
        <v>0</v>
      </c>
      <c r="DP123" s="814">
        <v>0</v>
      </c>
      <c r="DQ123" s="814">
        <v>0</v>
      </c>
      <c r="DR123" s="814">
        <v>0</v>
      </c>
      <c r="DS123" s="814">
        <v>0</v>
      </c>
      <c r="DT123" s="814">
        <v>0</v>
      </c>
      <c r="DU123" s="814">
        <v>0</v>
      </c>
      <c r="DV123" s="808"/>
      <c r="DW123" s="808"/>
      <c r="DX123" s="808"/>
      <c r="DY123" s="814">
        <v>0</v>
      </c>
      <c r="DZ123" s="814">
        <v>2664.1681537539262</v>
      </c>
      <c r="EA123" s="814">
        <v>2664.1681537539262</v>
      </c>
      <c r="EB123" s="814">
        <v>2664.1681537539262</v>
      </c>
      <c r="EC123" s="814">
        <v>2664.1681537539262</v>
      </c>
      <c r="ED123" s="814">
        <v>2664.1681537539262</v>
      </c>
      <c r="EE123" s="814">
        <v>2664.1681537539262</v>
      </c>
      <c r="EF123" s="814">
        <v>2442.9336729879428</v>
      </c>
      <c r="EG123" s="814">
        <v>2442.9336729879428</v>
      </c>
      <c r="EH123" s="814">
        <v>2442.9336729879428</v>
      </c>
      <c r="EI123" s="814">
        <v>1721.8187908236055</v>
      </c>
      <c r="EJ123" s="814">
        <v>0</v>
      </c>
      <c r="EK123" s="814">
        <v>0</v>
      </c>
      <c r="EL123" s="814">
        <v>0</v>
      </c>
      <c r="EM123" s="814">
        <v>0</v>
      </c>
      <c r="EN123" s="814">
        <v>0</v>
      </c>
      <c r="EO123" s="814">
        <v>0</v>
      </c>
      <c r="EP123" s="814">
        <v>0</v>
      </c>
      <c r="EQ123" s="814">
        <v>0</v>
      </c>
      <c r="ER123" s="814">
        <v>0</v>
      </c>
      <c r="ES123" s="814">
        <v>0</v>
      </c>
      <c r="ET123" s="814">
        <v>0</v>
      </c>
      <c r="EU123" s="814">
        <v>0</v>
      </c>
      <c r="EV123" s="814">
        <v>0</v>
      </c>
      <c r="EW123" s="814">
        <v>0</v>
      </c>
      <c r="EX123" s="814">
        <v>0</v>
      </c>
      <c r="EY123" s="814">
        <v>0</v>
      </c>
      <c r="EZ123" s="815"/>
      <c r="FA123" s="815"/>
      <c r="FB123" s="815"/>
      <c r="FC123" s="815"/>
      <c r="FD123" s="815"/>
    </row>
    <row r="124" spans="1:160" s="816" customFormat="1">
      <c r="A124" s="797">
        <v>137662</v>
      </c>
      <c r="B124" s="797" t="s">
        <v>1003</v>
      </c>
      <c r="C124" s="799" t="s">
        <v>836</v>
      </c>
      <c r="D124" s="799"/>
      <c r="E124" s="798" t="s">
        <v>991</v>
      </c>
      <c r="F124" s="800" t="s">
        <v>992</v>
      </c>
      <c r="G124" s="800">
        <v>2015</v>
      </c>
      <c r="H124" s="800" t="s">
        <v>997</v>
      </c>
      <c r="I124" s="801">
        <v>42111</v>
      </c>
      <c r="J124" s="802">
        <v>2015</v>
      </c>
      <c r="K124" s="803"/>
      <c r="L124" s="803" t="s">
        <v>994</v>
      </c>
      <c r="M124" s="803" t="s">
        <v>22</v>
      </c>
      <c r="N124" s="804">
        <v>3.7747820337615416</v>
      </c>
      <c r="O124" s="804">
        <v>14372.914358771632</v>
      </c>
      <c r="P124" s="805">
        <v>194206.89783250415</v>
      </c>
      <c r="Q124" s="805">
        <v>135064.65317532059</v>
      </c>
      <c r="R124" s="805">
        <v>14372.914358771632</v>
      </c>
      <c r="S124" s="806">
        <v>3.7747820337615416</v>
      </c>
      <c r="T124" s="807">
        <v>0.68824232024679088</v>
      </c>
      <c r="U124" s="807">
        <v>0.58695629117961001</v>
      </c>
      <c r="V124" s="808"/>
      <c r="W124" s="808"/>
      <c r="X124" s="808"/>
      <c r="Y124" s="809">
        <v>0.69546784734602263</v>
      </c>
      <c r="Z124" s="808"/>
      <c r="AA124" s="808"/>
      <c r="AB124" s="808"/>
      <c r="AC124" s="809">
        <v>0.69151749008254249</v>
      </c>
      <c r="AD124" s="808"/>
      <c r="AE124" s="810"/>
      <c r="AF124" s="808"/>
      <c r="AG124" s="811">
        <v>14496.208066609895</v>
      </c>
      <c r="AH124" s="812">
        <v>14496.208066609895</v>
      </c>
      <c r="AI124" s="808"/>
      <c r="AJ124" s="808"/>
      <c r="AK124" s="808"/>
      <c r="AL124" s="808"/>
      <c r="AM124" s="813">
        <v>0</v>
      </c>
      <c r="AN124" s="813">
        <v>5.4586935079703736</v>
      </c>
      <c r="AO124" s="813">
        <v>5.4586935079703736</v>
      </c>
      <c r="AP124" s="813">
        <v>5.4586935079703736</v>
      </c>
      <c r="AQ124" s="813">
        <v>5.4586935079703736</v>
      </c>
      <c r="AR124" s="813">
        <v>5.4586935079703736</v>
      </c>
      <c r="AS124" s="813">
        <v>5.4586935079703736</v>
      </c>
      <c r="AT124" s="813">
        <v>5.005399588742776</v>
      </c>
      <c r="AU124" s="813">
        <v>5.005399588742776</v>
      </c>
      <c r="AV124" s="813">
        <v>5.005399588742776</v>
      </c>
      <c r="AW124" s="813">
        <v>3.5278858213685917</v>
      </c>
      <c r="AX124" s="813">
        <v>0</v>
      </c>
      <c r="AY124" s="813">
        <v>0</v>
      </c>
      <c r="AZ124" s="813">
        <v>0</v>
      </c>
      <c r="BA124" s="813">
        <v>0</v>
      </c>
      <c r="BB124" s="813">
        <v>0</v>
      </c>
      <c r="BC124" s="813">
        <v>0</v>
      </c>
      <c r="BD124" s="813">
        <v>0</v>
      </c>
      <c r="BE124" s="813">
        <v>0</v>
      </c>
      <c r="BF124" s="813">
        <v>0</v>
      </c>
      <c r="BG124" s="813">
        <v>0</v>
      </c>
      <c r="BH124" s="813">
        <v>0</v>
      </c>
      <c r="BI124" s="813">
        <v>0</v>
      </c>
      <c r="BJ124" s="813">
        <v>0</v>
      </c>
      <c r="BK124" s="813">
        <v>0</v>
      </c>
      <c r="BL124" s="813">
        <v>0</v>
      </c>
      <c r="BM124" s="813">
        <v>0</v>
      </c>
      <c r="BN124" s="808"/>
      <c r="BO124" s="808"/>
      <c r="BP124" s="808"/>
      <c r="BQ124" s="813">
        <v>0</v>
      </c>
      <c r="BR124" s="813">
        <v>3.7747820337615416</v>
      </c>
      <c r="BS124" s="813">
        <v>3.7747820337615416</v>
      </c>
      <c r="BT124" s="813">
        <v>3.7747820337615416</v>
      </c>
      <c r="BU124" s="813">
        <v>3.7747820337615416</v>
      </c>
      <c r="BV124" s="813">
        <v>3.7747820337615416</v>
      </c>
      <c r="BW124" s="813">
        <v>3.7747820337615416</v>
      </c>
      <c r="BX124" s="813">
        <v>3.4613213604675948</v>
      </c>
      <c r="BY124" s="813">
        <v>3.4613213604675948</v>
      </c>
      <c r="BZ124" s="813">
        <v>3.4613213604675948</v>
      </c>
      <c r="CA124" s="813">
        <v>2.4395947484905971</v>
      </c>
      <c r="CB124" s="813">
        <v>0</v>
      </c>
      <c r="CC124" s="813">
        <v>0</v>
      </c>
      <c r="CD124" s="813">
        <v>0</v>
      </c>
      <c r="CE124" s="813">
        <v>0</v>
      </c>
      <c r="CF124" s="813">
        <v>0</v>
      </c>
      <c r="CG124" s="813">
        <v>0</v>
      </c>
      <c r="CH124" s="813">
        <v>0</v>
      </c>
      <c r="CI124" s="813">
        <v>0</v>
      </c>
      <c r="CJ124" s="813">
        <v>0</v>
      </c>
      <c r="CK124" s="813">
        <v>0</v>
      </c>
      <c r="CL124" s="813">
        <v>0</v>
      </c>
      <c r="CM124" s="813">
        <v>0</v>
      </c>
      <c r="CN124" s="813">
        <v>0</v>
      </c>
      <c r="CO124" s="813">
        <v>0</v>
      </c>
      <c r="CP124" s="813">
        <v>0</v>
      </c>
      <c r="CQ124" s="813">
        <v>0</v>
      </c>
      <c r="CR124" s="808"/>
      <c r="CS124" s="808"/>
      <c r="CT124" s="808"/>
      <c r="CU124" s="814">
        <v>0</v>
      </c>
      <c r="CV124" s="814">
        <v>20666.540392370636</v>
      </c>
      <c r="CW124" s="814">
        <v>20666.540392370636</v>
      </c>
      <c r="CX124" s="814">
        <v>20666.540392370636</v>
      </c>
      <c r="CY124" s="814">
        <v>20666.540392370636</v>
      </c>
      <c r="CZ124" s="814">
        <v>20666.540392370636</v>
      </c>
      <c r="DA124" s="814">
        <v>20666.540392370636</v>
      </c>
      <c r="DB124" s="814">
        <v>18950.375695148734</v>
      </c>
      <c r="DC124" s="814">
        <v>18950.375695148734</v>
      </c>
      <c r="DD124" s="814">
        <v>18950.375695148734</v>
      </c>
      <c r="DE124" s="814">
        <v>13356.528392834134</v>
      </c>
      <c r="DF124" s="814">
        <v>0</v>
      </c>
      <c r="DG124" s="814">
        <v>0</v>
      </c>
      <c r="DH124" s="814">
        <v>0</v>
      </c>
      <c r="DI124" s="814">
        <v>0</v>
      </c>
      <c r="DJ124" s="814">
        <v>0</v>
      </c>
      <c r="DK124" s="814">
        <v>0</v>
      </c>
      <c r="DL124" s="814">
        <v>0</v>
      </c>
      <c r="DM124" s="814">
        <v>0</v>
      </c>
      <c r="DN124" s="814">
        <v>0</v>
      </c>
      <c r="DO124" s="814">
        <v>0</v>
      </c>
      <c r="DP124" s="814">
        <v>0</v>
      </c>
      <c r="DQ124" s="814">
        <v>0</v>
      </c>
      <c r="DR124" s="814">
        <v>0</v>
      </c>
      <c r="DS124" s="814">
        <v>0</v>
      </c>
      <c r="DT124" s="814">
        <v>0</v>
      </c>
      <c r="DU124" s="814">
        <v>0</v>
      </c>
      <c r="DV124" s="808"/>
      <c r="DW124" s="808"/>
      <c r="DX124" s="808"/>
      <c r="DY124" s="814">
        <v>0</v>
      </c>
      <c r="DZ124" s="814">
        <v>14372.914358771632</v>
      </c>
      <c r="EA124" s="814">
        <v>14372.914358771632</v>
      </c>
      <c r="EB124" s="814">
        <v>14372.914358771632</v>
      </c>
      <c r="EC124" s="814">
        <v>14372.914358771632</v>
      </c>
      <c r="ED124" s="814">
        <v>14372.914358771632</v>
      </c>
      <c r="EE124" s="814">
        <v>14372.914358771632</v>
      </c>
      <c r="EF124" s="814">
        <v>13179.376991103476</v>
      </c>
      <c r="EG124" s="814">
        <v>13179.376991103476</v>
      </c>
      <c r="EH124" s="814">
        <v>13179.376991103476</v>
      </c>
      <c r="EI124" s="814">
        <v>9289.0360493803873</v>
      </c>
      <c r="EJ124" s="814">
        <v>0</v>
      </c>
      <c r="EK124" s="814">
        <v>0</v>
      </c>
      <c r="EL124" s="814">
        <v>0</v>
      </c>
      <c r="EM124" s="814">
        <v>0</v>
      </c>
      <c r="EN124" s="814">
        <v>0</v>
      </c>
      <c r="EO124" s="814">
        <v>0</v>
      </c>
      <c r="EP124" s="814">
        <v>0</v>
      </c>
      <c r="EQ124" s="814">
        <v>0</v>
      </c>
      <c r="ER124" s="814">
        <v>0</v>
      </c>
      <c r="ES124" s="814">
        <v>0</v>
      </c>
      <c r="ET124" s="814">
        <v>0</v>
      </c>
      <c r="EU124" s="814">
        <v>0</v>
      </c>
      <c r="EV124" s="814">
        <v>0</v>
      </c>
      <c r="EW124" s="814">
        <v>0</v>
      </c>
      <c r="EX124" s="814">
        <v>0</v>
      </c>
      <c r="EY124" s="814">
        <v>0</v>
      </c>
      <c r="EZ124" s="815"/>
      <c r="FA124" s="815"/>
      <c r="FB124" s="815"/>
      <c r="FC124" s="815"/>
      <c r="FD124" s="815"/>
    </row>
    <row r="125" spans="1:160" s="816" customFormat="1">
      <c r="A125" s="797">
        <v>138919</v>
      </c>
      <c r="B125" s="798" t="s">
        <v>1004</v>
      </c>
      <c r="C125" s="799" t="s">
        <v>1005</v>
      </c>
      <c r="D125" s="799"/>
      <c r="E125" s="798" t="s">
        <v>991</v>
      </c>
      <c r="F125" s="800" t="s">
        <v>992</v>
      </c>
      <c r="G125" s="800">
        <v>2015</v>
      </c>
      <c r="H125" s="800" t="s">
        <v>993</v>
      </c>
      <c r="I125" s="801">
        <v>42144</v>
      </c>
      <c r="J125" s="802">
        <v>2015</v>
      </c>
      <c r="K125" s="803"/>
      <c r="L125" s="803" t="s">
        <v>994</v>
      </c>
      <c r="M125" s="803" t="s">
        <v>22</v>
      </c>
      <c r="N125" s="804">
        <v>1.4941256090765145</v>
      </c>
      <c r="O125" s="804">
        <v>8722.1618129935632</v>
      </c>
      <c r="P125" s="805">
        <v>131262.43253289952</v>
      </c>
      <c r="Q125" s="805">
        <v>104665.94175592276</v>
      </c>
      <c r="R125" s="805">
        <v>8722.1618129935632</v>
      </c>
      <c r="S125" s="806">
        <v>1.4941256090765145</v>
      </c>
      <c r="T125" s="807">
        <v>1.1043377452592222</v>
      </c>
      <c r="U125" s="807">
        <v>0.91104245203638656</v>
      </c>
      <c r="V125" s="808"/>
      <c r="W125" s="808"/>
      <c r="X125" s="808"/>
      <c r="Y125" s="809">
        <v>0.79737926332950881</v>
      </c>
      <c r="Z125" s="808"/>
      <c r="AA125" s="808"/>
      <c r="AB125" s="808"/>
      <c r="AC125" s="809">
        <v>0.79342890606602867</v>
      </c>
      <c r="AD125" s="808"/>
      <c r="AE125" s="810"/>
      <c r="AF125" s="808"/>
      <c r="AG125" s="811">
        <v>150</v>
      </c>
      <c r="AH125" s="812">
        <v>1950</v>
      </c>
      <c r="AI125" s="808"/>
      <c r="AJ125" s="808"/>
      <c r="AK125" s="808"/>
      <c r="AL125" s="808"/>
      <c r="AM125" s="813">
        <v>0</v>
      </c>
      <c r="AN125" s="813">
        <v>1.8831247483592113</v>
      </c>
      <c r="AO125" s="813">
        <v>1.8831247483592113</v>
      </c>
      <c r="AP125" s="813">
        <v>1.8831247483592113</v>
      </c>
      <c r="AQ125" s="813">
        <v>1.8831247483592113</v>
      </c>
      <c r="AR125" s="813">
        <v>1.8831247483592113</v>
      </c>
      <c r="AS125" s="813">
        <v>1.8831247483592113</v>
      </c>
      <c r="AT125" s="813">
        <v>1.8831247483592113</v>
      </c>
      <c r="AU125" s="813">
        <v>1.8831247483592113</v>
      </c>
      <c r="AV125" s="813">
        <v>1.8831247483592113</v>
      </c>
      <c r="AW125" s="813">
        <v>1.8831247483592113</v>
      </c>
      <c r="AX125" s="813">
        <v>1.8831247483592113</v>
      </c>
      <c r="AY125" s="813">
        <v>1.8831247483592113</v>
      </c>
      <c r="AZ125" s="813">
        <v>0</v>
      </c>
      <c r="BA125" s="813">
        <v>0</v>
      </c>
      <c r="BB125" s="813">
        <v>0</v>
      </c>
      <c r="BC125" s="813">
        <v>0</v>
      </c>
      <c r="BD125" s="813">
        <v>0</v>
      </c>
      <c r="BE125" s="813">
        <v>0</v>
      </c>
      <c r="BF125" s="813">
        <v>0</v>
      </c>
      <c r="BG125" s="813">
        <v>0</v>
      </c>
      <c r="BH125" s="813">
        <v>0</v>
      </c>
      <c r="BI125" s="813">
        <v>0</v>
      </c>
      <c r="BJ125" s="813">
        <v>0</v>
      </c>
      <c r="BK125" s="813">
        <v>0</v>
      </c>
      <c r="BL125" s="813">
        <v>0</v>
      </c>
      <c r="BM125" s="813">
        <v>0</v>
      </c>
      <c r="BN125" s="808"/>
      <c r="BO125" s="808"/>
      <c r="BP125" s="808"/>
      <c r="BQ125" s="813">
        <v>0</v>
      </c>
      <c r="BR125" s="813">
        <v>1.4941256090765145</v>
      </c>
      <c r="BS125" s="813">
        <v>1.4941256090765145</v>
      </c>
      <c r="BT125" s="813">
        <v>1.4941256090765145</v>
      </c>
      <c r="BU125" s="813">
        <v>1.4941256090765145</v>
      </c>
      <c r="BV125" s="813">
        <v>1.4941256090765145</v>
      </c>
      <c r="BW125" s="813">
        <v>1.4941256090765145</v>
      </c>
      <c r="BX125" s="813">
        <v>1.4941256090765145</v>
      </c>
      <c r="BY125" s="813">
        <v>1.4941256090765145</v>
      </c>
      <c r="BZ125" s="813">
        <v>1.4941256090765145</v>
      </c>
      <c r="CA125" s="813">
        <v>1.4941256090765145</v>
      </c>
      <c r="CB125" s="813">
        <v>1.4941256090765145</v>
      </c>
      <c r="CC125" s="813">
        <v>1.4941256090765145</v>
      </c>
      <c r="CD125" s="813">
        <v>0</v>
      </c>
      <c r="CE125" s="813">
        <v>0</v>
      </c>
      <c r="CF125" s="813">
        <v>0</v>
      </c>
      <c r="CG125" s="813">
        <v>0</v>
      </c>
      <c r="CH125" s="813">
        <v>0</v>
      </c>
      <c r="CI125" s="813">
        <v>0</v>
      </c>
      <c r="CJ125" s="813">
        <v>0</v>
      </c>
      <c r="CK125" s="813">
        <v>0</v>
      </c>
      <c r="CL125" s="813">
        <v>0</v>
      </c>
      <c r="CM125" s="813">
        <v>0</v>
      </c>
      <c r="CN125" s="813">
        <v>0</v>
      </c>
      <c r="CO125" s="813">
        <v>0</v>
      </c>
      <c r="CP125" s="813">
        <v>0</v>
      </c>
      <c r="CQ125" s="813">
        <v>0</v>
      </c>
      <c r="CR125" s="808"/>
      <c r="CS125" s="808"/>
      <c r="CT125" s="808"/>
      <c r="CU125" s="814">
        <v>0</v>
      </c>
      <c r="CV125" s="814">
        <v>10938.536044408293</v>
      </c>
      <c r="CW125" s="814">
        <v>10938.536044408293</v>
      </c>
      <c r="CX125" s="814">
        <v>10938.536044408293</v>
      </c>
      <c r="CY125" s="814">
        <v>10938.536044408293</v>
      </c>
      <c r="CZ125" s="814">
        <v>10938.536044408293</v>
      </c>
      <c r="DA125" s="814">
        <v>10938.536044408293</v>
      </c>
      <c r="DB125" s="814">
        <v>10938.536044408293</v>
      </c>
      <c r="DC125" s="814">
        <v>10938.536044408293</v>
      </c>
      <c r="DD125" s="814">
        <v>10938.536044408293</v>
      </c>
      <c r="DE125" s="814">
        <v>10938.536044408293</v>
      </c>
      <c r="DF125" s="814">
        <v>10938.536044408293</v>
      </c>
      <c r="DG125" s="814">
        <v>10938.536044408293</v>
      </c>
      <c r="DH125" s="814">
        <v>0</v>
      </c>
      <c r="DI125" s="814">
        <v>0</v>
      </c>
      <c r="DJ125" s="814">
        <v>0</v>
      </c>
      <c r="DK125" s="814">
        <v>0</v>
      </c>
      <c r="DL125" s="814">
        <v>0</v>
      </c>
      <c r="DM125" s="814">
        <v>0</v>
      </c>
      <c r="DN125" s="814">
        <v>0</v>
      </c>
      <c r="DO125" s="814">
        <v>0</v>
      </c>
      <c r="DP125" s="814">
        <v>0</v>
      </c>
      <c r="DQ125" s="814">
        <v>0</v>
      </c>
      <c r="DR125" s="814">
        <v>0</v>
      </c>
      <c r="DS125" s="814">
        <v>0</v>
      </c>
      <c r="DT125" s="814">
        <v>0</v>
      </c>
      <c r="DU125" s="814">
        <v>0</v>
      </c>
      <c r="DV125" s="808"/>
      <c r="DW125" s="808"/>
      <c r="DX125" s="808"/>
      <c r="DY125" s="814">
        <v>0</v>
      </c>
      <c r="DZ125" s="814">
        <v>8722.1618129935632</v>
      </c>
      <c r="EA125" s="814">
        <v>8722.1618129935632</v>
      </c>
      <c r="EB125" s="814">
        <v>8722.1618129935632</v>
      </c>
      <c r="EC125" s="814">
        <v>8722.1618129935632</v>
      </c>
      <c r="ED125" s="814">
        <v>8722.1618129935632</v>
      </c>
      <c r="EE125" s="814">
        <v>8722.1618129935632</v>
      </c>
      <c r="EF125" s="814">
        <v>8722.1618129935632</v>
      </c>
      <c r="EG125" s="814">
        <v>8722.1618129935632</v>
      </c>
      <c r="EH125" s="814">
        <v>8722.1618129935632</v>
      </c>
      <c r="EI125" s="814">
        <v>8722.1618129935632</v>
      </c>
      <c r="EJ125" s="814">
        <v>8722.1618129935632</v>
      </c>
      <c r="EK125" s="814">
        <v>8722.1618129935632</v>
      </c>
      <c r="EL125" s="814">
        <v>0</v>
      </c>
      <c r="EM125" s="814">
        <v>0</v>
      </c>
      <c r="EN125" s="814">
        <v>0</v>
      </c>
      <c r="EO125" s="814">
        <v>0</v>
      </c>
      <c r="EP125" s="814">
        <v>0</v>
      </c>
      <c r="EQ125" s="814">
        <v>0</v>
      </c>
      <c r="ER125" s="814">
        <v>0</v>
      </c>
      <c r="ES125" s="814">
        <v>0</v>
      </c>
      <c r="ET125" s="814">
        <v>0</v>
      </c>
      <c r="EU125" s="814">
        <v>0</v>
      </c>
      <c r="EV125" s="814">
        <v>0</v>
      </c>
      <c r="EW125" s="814">
        <v>0</v>
      </c>
      <c r="EX125" s="814">
        <v>0</v>
      </c>
      <c r="EY125" s="814">
        <v>0</v>
      </c>
      <c r="EZ125" s="815"/>
      <c r="FA125" s="815"/>
      <c r="FB125" s="815"/>
      <c r="FC125" s="815"/>
      <c r="FD125" s="815"/>
    </row>
    <row r="126" spans="1:160" s="816" customFormat="1">
      <c r="A126" s="797">
        <v>138973</v>
      </c>
      <c r="B126" s="798" t="s">
        <v>1006</v>
      </c>
      <c r="C126" s="799" t="s">
        <v>1007</v>
      </c>
      <c r="D126" s="799"/>
      <c r="E126" s="798" t="s">
        <v>991</v>
      </c>
      <c r="F126" s="800" t="s">
        <v>992</v>
      </c>
      <c r="G126" s="800">
        <v>2015</v>
      </c>
      <c r="H126" s="800" t="s">
        <v>997</v>
      </c>
      <c r="I126" s="801">
        <v>42034</v>
      </c>
      <c r="J126" s="802">
        <v>2015</v>
      </c>
      <c r="K126" s="803"/>
      <c r="L126" s="803" t="s">
        <v>994</v>
      </c>
      <c r="M126" s="803" t="s">
        <v>22</v>
      </c>
      <c r="N126" s="804">
        <v>1.055315407288173</v>
      </c>
      <c r="O126" s="804">
        <v>6437.3692956946725</v>
      </c>
      <c r="P126" s="805">
        <v>86981.769313618875</v>
      </c>
      <c r="Q126" s="805">
        <v>60493.023862890841</v>
      </c>
      <c r="R126" s="805">
        <v>6437.3692956946725</v>
      </c>
      <c r="S126" s="806">
        <v>1.055315407288173</v>
      </c>
      <c r="T126" s="807">
        <v>0.68824232024679066</v>
      </c>
      <c r="U126" s="807">
        <v>0.58695629117961001</v>
      </c>
      <c r="V126" s="808"/>
      <c r="W126" s="808"/>
      <c r="X126" s="808"/>
      <c r="Y126" s="809">
        <v>0.69546784734602263</v>
      </c>
      <c r="Z126" s="808"/>
      <c r="AA126" s="808"/>
      <c r="AB126" s="808"/>
      <c r="AC126" s="809">
        <v>0.69151749008254249</v>
      </c>
      <c r="AD126" s="808"/>
      <c r="AE126" s="810"/>
      <c r="AF126" s="808"/>
      <c r="AG126" s="811">
        <v>7557.4</v>
      </c>
      <c r="AH126" s="812">
        <v>7557.4</v>
      </c>
      <c r="AI126" s="808"/>
      <c r="AJ126" s="808"/>
      <c r="AK126" s="808"/>
      <c r="AL126" s="808"/>
      <c r="AM126" s="813">
        <v>0</v>
      </c>
      <c r="AN126" s="813">
        <v>1.526086357066986</v>
      </c>
      <c r="AO126" s="813">
        <v>1.526086357066986</v>
      </c>
      <c r="AP126" s="813">
        <v>1.526086357066986</v>
      </c>
      <c r="AQ126" s="813">
        <v>1.526086357066986</v>
      </c>
      <c r="AR126" s="813">
        <v>1.526086357066986</v>
      </c>
      <c r="AS126" s="813">
        <v>1.526086357066986</v>
      </c>
      <c r="AT126" s="813">
        <v>1.3993590248098082</v>
      </c>
      <c r="AU126" s="813">
        <v>1.3993590248098082</v>
      </c>
      <c r="AV126" s="813">
        <v>1.3993590248098082</v>
      </c>
      <c r="AW126" s="813">
        <v>0.98629065973745567</v>
      </c>
      <c r="AX126" s="813">
        <v>0</v>
      </c>
      <c r="AY126" s="813">
        <v>0</v>
      </c>
      <c r="AZ126" s="813">
        <v>0</v>
      </c>
      <c r="BA126" s="813">
        <v>0</v>
      </c>
      <c r="BB126" s="813">
        <v>0</v>
      </c>
      <c r="BC126" s="813">
        <v>0</v>
      </c>
      <c r="BD126" s="813">
        <v>0</v>
      </c>
      <c r="BE126" s="813">
        <v>0</v>
      </c>
      <c r="BF126" s="813">
        <v>0</v>
      </c>
      <c r="BG126" s="813">
        <v>0</v>
      </c>
      <c r="BH126" s="813">
        <v>0</v>
      </c>
      <c r="BI126" s="813">
        <v>0</v>
      </c>
      <c r="BJ126" s="813">
        <v>0</v>
      </c>
      <c r="BK126" s="813">
        <v>0</v>
      </c>
      <c r="BL126" s="813">
        <v>0</v>
      </c>
      <c r="BM126" s="813">
        <v>0</v>
      </c>
      <c r="BN126" s="808"/>
      <c r="BO126" s="808"/>
      <c r="BP126" s="808"/>
      <c r="BQ126" s="813">
        <v>0</v>
      </c>
      <c r="BR126" s="813">
        <v>1.055315407288173</v>
      </c>
      <c r="BS126" s="813">
        <v>1.055315407288173</v>
      </c>
      <c r="BT126" s="813">
        <v>1.055315407288173</v>
      </c>
      <c r="BU126" s="813">
        <v>1.055315407288173</v>
      </c>
      <c r="BV126" s="813">
        <v>1.055315407288173</v>
      </c>
      <c r="BW126" s="813">
        <v>1.055315407288173</v>
      </c>
      <c r="BX126" s="813">
        <v>0.96768124056083293</v>
      </c>
      <c r="BY126" s="813">
        <v>0.96768124056083293</v>
      </c>
      <c r="BZ126" s="813">
        <v>0.96768124056083293</v>
      </c>
      <c r="CA126" s="813">
        <v>0.68203724151350031</v>
      </c>
      <c r="CB126" s="813">
        <v>0</v>
      </c>
      <c r="CC126" s="813">
        <v>0</v>
      </c>
      <c r="CD126" s="813">
        <v>0</v>
      </c>
      <c r="CE126" s="813">
        <v>0</v>
      </c>
      <c r="CF126" s="813">
        <v>0</v>
      </c>
      <c r="CG126" s="813">
        <v>0</v>
      </c>
      <c r="CH126" s="813">
        <v>0</v>
      </c>
      <c r="CI126" s="813">
        <v>0</v>
      </c>
      <c r="CJ126" s="813">
        <v>0</v>
      </c>
      <c r="CK126" s="813">
        <v>0</v>
      </c>
      <c r="CL126" s="813">
        <v>0</v>
      </c>
      <c r="CM126" s="813">
        <v>0</v>
      </c>
      <c r="CN126" s="813">
        <v>0</v>
      </c>
      <c r="CO126" s="813">
        <v>0</v>
      </c>
      <c r="CP126" s="813">
        <v>0</v>
      </c>
      <c r="CQ126" s="813">
        <v>0</v>
      </c>
      <c r="CR126" s="808"/>
      <c r="CS126" s="808"/>
      <c r="CT126" s="808"/>
      <c r="CU126" s="814">
        <v>0</v>
      </c>
      <c r="CV126" s="814">
        <v>9256.170964999088</v>
      </c>
      <c r="CW126" s="814">
        <v>9256.170964999088</v>
      </c>
      <c r="CX126" s="814">
        <v>9256.170964999088</v>
      </c>
      <c r="CY126" s="814">
        <v>9256.170964999088</v>
      </c>
      <c r="CZ126" s="814">
        <v>9256.170964999088</v>
      </c>
      <c r="DA126" s="814">
        <v>9256.170964999088</v>
      </c>
      <c r="DB126" s="814">
        <v>8487.5317278558432</v>
      </c>
      <c r="DC126" s="814">
        <v>8487.5317278558432</v>
      </c>
      <c r="DD126" s="814">
        <v>8487.5317278558432</v>
      </c>
      <c r="DE126" s="814">
        <v>5982.1483400568213</v>
      </c>
      <c r="DF126" s="814">
        <v>0</v>
      </c>
      <c r="DG126" s="814">
        <v>0</v>
      </c>
      <c r="DH126" s="814">
        <v>0</v>
      </c>
      <c r="DI126" s="814">
        <v>0</v>
      </c>
      <c r="DJ126" s="814">
        <v>0</v>
      </c>
      <c r="DK126" s="814">
        <v>0</v>
      </c>
      <c r="DL126" s="814">
        <v>0</v>
      </c>
      <c r="DM126" s="814">
        <v>0</v>
      </c>
      <c r="DN126" s="814">
        <v>0</v>
      </c>
      <c r="DO126" s="814">
        <v>0</v>
      </c>
      <c r="DP126" s="814">
        <v>0</v>
      </c>
      <c r="DQ126" s="814">
        <v>0</v>
      </c>
      <c r="DR126" s="814">
        <v>0</v>
      </c>
      <c r="DS126" s="814">
        <v>0</v>
      </c>
      <c r="DT126" s="814">
        <v>0</v>
      </c>
      <c r="DU126" s="814">
        <v>0</v>
      </c>
      <c r="DV126" s="808"/>
      <c r="DW126" s="808"/>
      <c r="DX126" s="808"/>
      <c r="DY126" s="814">
        <v>0</v>
      </c>
      <c r="DZ126" s="814">
        <v>6437.3692956946725</v>
      </c>
      <c r="EA126" s="814">
        <v>6437.3692956946725</v>
      </c>
      <c r="EB126" s="814">
        <v>6437.3692956946725</v>
      </c>
      <c r="EC126" s="814">
        <v>6437.3692956946725</v>
      </c>
      <c r="ED126" s="814">
        <v>6437.3692956946725</v>
      </c>
      <c r="EE126" s="814">
        <v>6437.3692956946725</v>
      </c>
      <c r="EF126" s="814">
        <v>5902.8054200529705</v>
      </c>
      <c r="EG126" s="814">
        <v>5902.8054200529705</v>
      </c>
      <c r="EH126" s="814">
        <v>5902.8054200529705</v>
      </c>
      <c r="EI126" s="814">
        <v>4160.3918285639002</v>
      </c>
      <c r="EJ126" s="814">
        <v>0</v>
      </c>
      <c r="EK126" s="814">
        <v>0</v>
      </c>
      <c r="EL126" s="814">
        <v>0</v>
      </c>
      <c r="EM126" s="814">
        <v>0</v>
      </c>
      <c r="EN126" s="814">
        <v>0</v>
      </c>
      <c r="EO126" s="814">
        <v>0</v>
      </c>
      <c r="EP126" s="814">
        <v>0</v>
      </c>
      <c r="EQ126" s="814">
        <v>0</v>
      </c>
      <c r="ER126" s="814">
        <v>0</v>
      </c>
      <c r="ES126" s="814">
        <v>0</v>
      </c>
      <c r="ET126" s="814">
        <v>0</v>
      </c>
      <c r="EU126" s="814">
        <v>0</v>
      </c>
      <c r="EV126" s="814">
        <v>0</v>
      </c>
      <c r="EW126" s="814">
        <v>0</v>
      </c>
      <c r="EX126" s="814">
        <v>0</v>
      </c>
      <c r="EY126" s="814">
        <v>0</v>
      </c>
      <c r="EZ126" s="815"/>
      <c r="FA126" s="815"/>
      <c r="FB126" s="815"/>
      <c r="FC126" s="815"/>
      <c r="FD126" s="815"/>
    </row>
    <row r="127" spans="1:160" s="816" customFormat="1">
      <c r="A127" s="797">
        <v>139214</v>
      </c>
      <c r="B127" s="797" t="s">
        <v>1008</v>
      </c>
      <c r="C127" s="799" t="s">
        <v>1009</v>
      </c>
      <c r="D127" s="799"/>
      <c r="E127" s="798" t="s">
        <v>991</v>
      </c>
      <c r="F127" s="800" t="s">
        <v>992</v>
      </c>
      <c r="G127" s="800">
        <v>2015</v>
      </c>
      <c r="H127" s="800" t="s">
        <v>993</v>
      </c>
      <c r="I127" s="801">
        <v>42142</v>
      </c>
      <c r="J127" s="802">
        <v>2015</v>
      </c>
      <c r="K127" s="803"/>
      <c r="L127" s="803" t="s">
        <v>994</v>
      </c>
      <c r="M127" s="803" t="s">
        <v>22</v>
      </c>
      <c r="N127" s="804">
        <v>7.5176131274290028E-2</v>
      </c>
      <c r="O127" s="804">
        <v>802.23997523990317</v>
      </c>
      <c r="P127" s="805">
        <v>10060.958594409618</v>
      </c>
      <c r="Q127" s="805">
        <v>8022.399752399032</v>
      </c>
      <c r="R127" s="805">
        <v>802.23997523990317</v>
      </c>
      <c r="S127" s="806">
        <v>7.5176131274290028E-2</v>
      </c>
      <c r="T127" s="807">
        <v>1.1043377452592222</v>
      </c>
      <c r="U127" s="807">
        <v>0.91104245203638656</v>
      </c>
      <c r="V127" s="808"/>
      <c r="W127" s="808"/>
      <c r="X127" s="808"/>
      <c r="Y127" s="809">
        <v>0.79737926332950881</v>
      </c>
      <c r="Z127" s="808"/>
      <c r="AA127" s="808"/>
      <c r="AB127" s="808"/>
      <c r="AC127" s="809">
        <v>0.79342890606602867</v>
      </c>
      <c r="AD127" s="808"/>
      <c r="AE127" s="810"/>
      <c r="AF127" s="808"/>
      <c r="AG127" s="811">
        <v>292.52968337730869</v>
      </c>
      <c r="AH127" s="812">
        <v>1170.1187335092347</v>
      </c>
      <c r="AI127" s="808"/>
      <c r="AJ127" s="808"/>
      <c r="AK127" s="808"/>
      <c r="AL127" s="808"/>
      <c r="AM127" s="813">
        <v>0</v>
      </c>
      <c r="AN127" s="813">
        <v>9.4748415011784201E-2</v>
      </c>
      <c r="AO127" s="813">
        <v>9.4748415011784201E-2</v>
      </c>
      <c r="AP127" s="813">
        <v>9.4748415011784201E-2</v>
      </c>
      <c r="AQ127" s="813">
        <v>9.4748415011784201E-2</v>
      </c>
      <c r="AR127" s="813">
        <v>9.4748415011784201E-2</v>
      </c>
      <c r="AS127" s="813">
        <v>9.4748415011784201E-2</v>
      </c>
      <c r="AT127" s="813">
        <v>9.4748415011784201E-2</v>
      </c>
      <c r="AU127" s="813">
        <v>9.4748415011784201E-2</v>
      </c>
      <c r="AV127" s="813">
        <v>9.4748415011784201E-2</v>
      </c>
      <c r="AW127" s="813">
        <v>9.4748415011784201E-2</v>
      </c>
      <c r="AX127" s="813">
        <v>0</v>
      </c>
      <c r="AY127" s="813">
        <v>0</v>
      </c>
      <c r="AZ127" s="813">
        <v>0</v>
      </c>
      <c r="BA127" s="813">
        <v>0</v>
      </c>
      <c r="BB127" s="813">
        <v>0</v>
      </c>
      <c r="BC127" s="813">
        <v>0</v>
      </c>
      <c r="BD127" s="813">
        <v>0</v>
      </c>
      <c r="BE127" s="813">
        <v>0</v>
      </c>
      <c r="BF127" s="813">
        <v>0</v>
      </c>
      <c r="BG127" s="813">
        <v>0</v>
      </c>
      <c r="BH127" s="813">
        <v>0</v>
      </c>
      <c r="BI127" s="813">
        <v>0</v>
      </c>
      <c r="BJ127" s="813">
        <v>0</v>
      </c>
      <c r="BK127" s="813">
        <v>0</v>
      </c>
      <c r="BL127" s="813">
        <v>0</v>
      </c>
      <c r="BM127" s="813">
        <v>0</v>
      </c>
      <c r="BN127" s="808"/>
      <c r="BO127" s="808"/>
      <c r="BP127" s="808"/>
      <c r="BQ127" s="813">
        <v>0</v>
      </c>
      <c r="BR127" s="813">
        <v>7.5176131274290028E-2</v>
      </c>
      <c r="BS127" s="813">
        <v>7.5176131274290028E-2</v>
      </c>
      <c r="BT127" s="813">
        <v>7.5176131274290028E-2</v>
      </c>
      <c r="BU127" s="813">
        <v>7.5176131274290028E-2</v>
      </c>
      <c r="BV127" s="813">
        <v>7.5176131274290028E-2</v>
      </c>
      <c r="BW127" s="813">
        <v>7.5176131274290028E-2</v>
      </c>
      <c r="BX127" s="813">
        <v>7.5176131274290028E-2</v>
      </c>
      <c r="BY127" s="813">
        <v>7.5176131274290028E-2</v>
      </c>
      <c r="BZ127" s="813">
        <v>7.5176131274290028E-2</v>
      </c>
      <c r="CA127" s="813">
        <v>7.5176131274290028E-2</v>
      </c>
      <c r="CB127" s="813">
        <v>0</v>
      </c>
      <c r="CC127" s="813">
        <v>0</v>
      </c>
      <c r="CD127" s="813">
        <v>0</v>
      </c>
      <c r="CE127" s="813">
        <v>0</v>
      </c>
      <c r="CF127" s="813">
        <v>0</v>
      </c>
      <c r="CG127" s="813">
        <v>0</v>
      </c>
      <c r="CH127" s="813">
        <v>0</v>
      </c>
      <c r="CI127" s="813">
        <v>0</v>
      </c>
      <c r="CJ127" s="813">
        <v>0</v>
      </c>
      <c r="CK127" s="813">
        <v>0</v>
      </c>
      <c r="CL127" s="813">
        <v>0</v>
      </c>
      <c r="CM127" s="813">
        <v>0</v>
      </c>
      <c r="CN127" s="813">
        <v>0</v>
      </c>
      <c r="CO127" s="813">
        <v>0</v>
      </c>
      <c r="CP127" s="813">
        <v>0</v>
      </c>
      <c r="CQ127" s="813">
        <v>0</v>
      </c>
      <c r="CR127" s="808"/>
      <c r="CS127" s="808"/>
      <c r="CT127" s="808"/>
      <c r="CU127" s="814">
        <v>0</v>
      </c>
      <c r="CV127" s="814">
        <v>1006.0958594409618</v>
      </c>
      <c r="CW127" s="814">
        <v>1006.0958594409618</v>
      </c>
      <c r="CX127" s="814">
        <v>1006.0958594409618</v>
      </c>
      <c r="CY127" s="814">
        <v>1006.0958594409618</v>
      </c>
      <c r="CZ127" s="814">
        <v>1006.0958594409618</v>
      </c>
      <c r="DA127" s="814">
        <v>1006.0958594409618</v>
      </c>
      <c r="DB127" s="814">
        <v>1006.0958594409618</v>
      </c>
      <c r="DC127" s="814">
        <v>1006.0958594409618</v>
      </c>
      <c r="DD127" s="814">
        <v>1006.0958594409618</v>
      </c>
      <c r="DE127" s="814">
        <v>1006.0958594409618</v>
      </c>
      <c r="DF127" s="814">
        <v>0</v>
      </c>
      <c r="DG127" s="814">
        <v>0</v>
      </c>
      <c r="DH127" s="814">
        <v>0</v>
      </c>
      <c r="DI127" s="814">
        <v>0</v>
      </c>
      <c r="DJ127" s="814">
        <v>0</v>
      </c>
      <c r="DK127" s="814">
        <v>0</v>
      </c>
      <c r="DL127" s="814">
        <v>0</v>
      </c>
      <c r="DM127" s="814">
        <v>0</v>
      </c>
      <c r="DN127" s="814">
        <v>0</v>
      </c>
      <c r="DO127" s="814">
        <v>0</v>
      </c>
      <c r="DP127" s="814">
        <v>0</v>
      </c>
      <c r="DQ127" s="814">
        <v>0</v>
      </c>
      <c r="DR127" s="814">
        <v>0</v>
      </c>
      <c r="DS127" s="814">
        <v>0</v>
      </c>
      <c r="DT127" s="814">
        <v>0</v>
      </c>
      <c r="DU127" s="814">
        <v>0</v>
      </c>
      <c r="DV127" s="808"/>
      <c r="DW127" s="808"/>
      <c r="DX127" s="808"/>
      <c r="DY127" s="814">
        <v>0</v>
      </c>
      <c r="DZ127" s="814">
        <v>802.23997523990317</v>
      </c>
      <c r="EA127" s="814">
        <v>802.23997523990317</v>
      </c>
      <c r="EB127" s="814">
        <v>802.23997523990317</v>
      </c>
      <c r="EC127" s="814">
        <v>802.23997523990317</v>
      </c>
      <c r="ED127" s="814">
        <v>802.23997523990317</v>
      </c>
      <c r="EE127" s="814">
        <v>802.23997523990317</v>
      </c>
      <c r="EF127" s="814">
        <v>802.23997523990317</v>
      </c>
      <c r="EG127" s="814">
        <v>802.23997523990317</v>
      </c>
      <c r="EH127" s="814">
        <v>802.23997523990317</v>
      </c>
      <c r="EI127" s="814">
        <v>802.23997523990317</v>
      </c>
      <c r="EJ127" s="814">
        <v>0</v>
      </c>
      <c r="EK127" s="814">
        <v>0</v>
      </c>
      <c r="EL127" s="814">
        <v>0</v>
      </c>
      <c r="EM127" s="814">
        <v>0</v>
      </c>
      <c r="EN127" s="814">
        <v>0</v>
      </c>
      <c r="EO127" s="814">
        <v>0</v>
      </c>
      <c r="EP127" s="814">
        <v>0</v>
      </c>
      <c r="EQ127" s="814">
        <v>0</v>
      </c>
      <c r="ER127" s="814">
        <v>0</v>
      </c>
      <c r="ES127" s="814">
        <v>0</v>
      </c>
      <c r="ET127" s="814">
        <v>0</v>
      </c>
      <c r="EU127" s="814">
        <v>0</v>
      </c>
      <c r="EV127" s="814">
        <v>0</v>
      </c>
      <c r="EW127" s="814">
        <v>0</v>
      </c>
      <c r="EX127" s="814">
        <v>0</v>
      </c>
      <c r="EY127" s="814">
        <v>0</v>
      </c>
      <c r="EZ127" s="815"/>
      <c r="FA127" s="815"/>
      <c r="FB127" s="815"/>
      <c r="FC127" s="815"/>
      <c r="FD127" s="815"/>
    </row>
    <row r="128" spans="1:160" s="816" customFormat="1">
      <c r="A128" s="797">
        <v>140247</v>
      </c>
      <c r="B128" s="797" t="s">
        <v>1010</v>
      </c>
      <c r="C128" s="799" t="s">
        <v>834</v>
      </c>
      <c r="D128" s="799"/>
      <c r="E128" s="798" t="s">
        <v>991</v>
      </c>
      <c r="F128" s="800" t="s">
        <v>992</v>
      </c>
      <c r="G128" s="800">
        <v>2015</v>
      </c>
      <c r="H128" s="800" t="s">
        <v>997</v>
      </c>
      <c r="I128" s="801">
        <v>42066</v>
      </c>
      <c r="J128" s="802">
        <v>2015</v>
      </c>
      <c r="K128" s="803"/>
      <c r="L128" s="803" t="s">
        <v>994</v>
      </c>
      <c r="M128" s="803" t="s">
        <v>22</v>
      </c>
      <c r="N128" s="804">
        <v>7.0624954180054642</v>
      </c>
      <c r="O128" s="804">
        <v>26458.358432457018</v>
      </c>
      <c r="P128" s="805">
        <v>357505.48459728685</v>
      </c>
      <c r="Q128" s="805">
        <v>248633.56978727173</v>
      </c>
      <c r="R128" s="805">
        <v>26458.358432457018</v>
      </c>
      <c r="S128" s="806">
        <v>7.0624954180054642</v>
      </c>
      <c r="T128" s="807">
        <v>0.68824232024679077</v>
      </c>
      <c r="U128" s="807">
        <v>0.58695629117961001</v>
      </c>
      <c r="V128" s="808"/>
      <c r="W128" s="808"/>
      <c r="X128" s="808"/>
      <c r="Y128" s="809">
        <v>0.69546784734602263</v>
      </c>
      <c r="Z128" s="808"/>
      <c r="AA128" s="808"/>
      <c r="AB128" s="808"/>
      <c r="AC128" s="809">
        <v>0.69151749008254249</v>
      </c>
      <c r="AD128" s="808"/>
      <c r="AE128" s="810"/>
      <c r="AF128" s="808"/>
      <c r="AG128" s="811">
        <v>13650</v>
      </c>
      <c r="AH128" s="812">
        <v>13650</v>
      </c>
      <c r="AI128" s="808"/>
      <c r="AJ128" s="808"/>
      <c r="AK128" s="808"/>
      <c r="AL128" s="808"/>
      <c r="AM128" s="813">
        <v>0</v>
      </c>
      <c r="AN128" s="813">
        <v>10.213039466525213</v>
      </c>
      <c r="AO128" s="813">
        <v>10.213039466525213</v>
      </c>
      <c r="AP128" s="813">
        <v>10.213039466525213</v>
      </c>
      <c r="AQ128" s="813">
        <v>10.213039466525213</v>
      </c>
      <c r="AR128" s="813">
        <v>10.213039466525213</v>
      </c>
      <c r="AS128" s="813">
        <v>10.213039466525213</v>
      </c>
      <c r="AT128" s="813">
        <v>9.3649411660348694</v>
      </c>
      <c r="AU128" s="813">
        <v>9.3649411660348694</v>
      </c>
      <c r="AV128" s="813">
        <v>9.3649411660348694</v>
      </c>
      <c r="AW128" s="813">
        <v>6.6005605690122024</v>
      </c>
      <c r="AX128" s="813">
        <v>0</v>
      </c>
      <c r="AY128" s="813">
        <v>0</v>
      </c>
      <c r="AZ128" s="813">
        <v>0</v>
      </c>
      <c r="BA128" s="813">
        <v>0</v>
      </c>
      <c r="BB128" s="813">
        <v>0</v>
      </c>
      <c r="BC128" s="813">
        <v>0</v>
      </c>
      <c r="BD128" s="813">
        <v>0</v>
      </c>
      <c r="BE128" s="813">
        <v>0</v>
      </c>
      <c r="BF128" s="813">
        <v>0</v>
      </c>
      <c r="BG128" s="813">
        <v>0</v>
      </c>
      <c r="BH128" s="813">
        <v>0</v>
      </c>
      <c r="BI128" s="813">
        <v>0</v>
      </c>
      <c r="BJ128" s="813">
        <v>0</v>
      </c>
      <c r="BK128" s="813">
        <v>0</v>
      </c>
      <c r="BL128" s="813">
        <v>0</v>
      </c>
      <c r="BM128" s="813">
        <v>0</v>
      </c>
      <c r="BN128" s="808"/>
      <c r="BO128" s="808"/>
      <c r="BP128" s="808"/>
      <c r="BQ128" s="813">
        <v>0</v>
      </c>
      <c r="BR128" s="813">
        <v>7.0624954180054642</v>
      </c>
      <c r="BS128" s="813">
        <v>7.0624954180054642</v>
      </c>
      <c r="BT128" s="813">
        <v>7.0624954180054642</v>
      </c>
      <c r="BU128" s="813">
        <v>7.0624954180054642</v>
      </c>
      <c r="BV128" s="813">
        <v>7.0624954180054642</v>
      </c>
      <c r="BW128" s="813">
        <v>7.0624954180054642</v>
      </c>
      <c r="BX128" s="813">
        <v>6.4760206099071116</v>
      </c>
      <c r="BY128" s="813">
        <v>6.4760206099071116</v>
      </c>
      <c r="BZ128" s="813">
        <v>6.4760206099071116</v>
      </c>
      <c r="CA128" s="813">
        <v>4.5644030778211171</v>
      </c>
      <c r="CB128" s="813">
        <v>0</v>
      </c>
      <c r="CC128" s="813">
        <v>0</v>
      </c>
      <c r="CD128" s="813">
        <v>0</v>
      </c>
      <c r="CE128" s="813">
        <v>0</v>
      </c>
      <c r="CF128" s="813">
        <v>0</v>
      </c>
      <c r="CG128" s="813">
        <v>0</v>
      </c>
      <c r="CH128" s="813">
        <v>0</v>
      </c>
      <c r="CI128" s="813">
        <v>0</v>
      </c>
      <c r="CJ128" s="813">
        <v>0</v>
      </c>
      <c r="CK128" s="813">
        <v>0</v>
      </c>
      <c r="CL128" s="813">
        <v>0</v>
      </c>
      <c r="CM128" s="813">
        <v>0</v>
      </c>
      <c r="CN128" s="813">
        <v>0</v>
      </c>
      <c r="CO128" s="813">
        <v>0</v>
      </c>
      <c r="CP128" s="813">
        <v>0</v>
      </c>
      <c r="CQ128" s="813">
        <v>0</v>
      </c>
      <c r="CR128" s="808"/>
      <c r="CS128" s="808"/>
      <c r="CT128" s="808"/>
      <c r="CU128" s="814">
        <v>0</v>
      </c>
      <c r="CV128" s="814">
        <v>38043.970736281852</v>
      </c>
      <c r="CW128" s="814">
        <v>38043.970736281852</v>
      </c>
      <c r="CX128" s="814">
        <v>38043.970736281852</v>
      </c>
      <c r="CY128" s="814">
        <v>38043.970736281852</v>
      </c>
      <c r="CZ128" s="814">
        <v>38043.970736281852</v>
      </c>
      <c r="DA128" s="814">
        <v>38043.970736281852</v>
      </c>
      <c r="DB128" s="814">
        <v>34884.771456664988</v>
      </c>
      <c r="DC128" s="814">
        <v>34884.771456664988</v>
      </c>
      <c r="DD128" s="814">
        <v>34884.771456664988</v>
      </c>
      <c r="DE128" s="814">
        <v>24587.345809600782</v>
      </c>
      <c r="DF128" s="814">
        <v>0</v>
      </c>
      <c r="DG128" s="814">
        <v>0</v>
      </c>
      <c r="DH128" s="814">
        <v>0</v>
      </c>
      <c r="DI128" s="814">
        <v>0</v>
      </c>
      <c r="DJ128" s="814">
        <v>0</v>
      </c>
      <c r="DK128" s="814">
        <v>0</v>
      </c>
      <c r="DL128" s="814">
        <v>0</v>
      </c>
      <c r="DM128" s="814">
        <v>0</v>
      </c>
      <c r="DN128" s="814">
        <v>0</v>
      </c>
      <c r="DO128" s="814">
        <v>0</v>
      </c>
      <c r="DP128" s="814">
        <v>0</v>
      </c>
      <c r="DQ128" s="814">
        <v>0</v>
      </c>
      <c r="DR128" s="814">
        <v>0</v>
      </c>
      <c r="DS128" s="814">
        <v>0</v>
      </c>
      <c r="DT128" s="814">
        <v>0</v>
      </c>
      <c r="DU128" s="814">
        <v>0</v>
      </c>
      <c r="DV128" s="808"/>
      <c r="DW128" s="808"/>
      <c r="DX128" s="808"/>
      <c r="DY128" s="814">
        <v>0</v>
      </c>
      <c r="DZ128" s="814">
        <v>26458.358432457018</v>
      </c>
      <c r="EA128" s="814">
        <v>26458.358432457018</v>
      </c>
      <c r="EB128" s="814">
        <v>26458.358432457018</v>
      </c>
      <c r="EC128" s="814">
        <v>26458.358432457018</v>
      </c>
      <c r="ED128" s="814">
        <v>26458.358432457018</v>
      </c>
      <c r="EE128" s="814">
        <v>26458.358432457018</v>
      </c>
      <c r="EF128" s="814">
        <v>24261.236910124775</v>
      </c>
      <c r="EG128" s="814">
        <v>24261.236910124775</v>
      </c>
      <c r="EH128" s="814">
        <v>24261.236910124775</v>
      </c>
      <c r="EI128" s="814">
        <v>17099.708462155308</v>
      </c>
      <c r="EJ128" s="814">
        <v>0</v>
      </c>
      <c r="EK128" s="814">
        <v>0</v>
      </c>
      <c r="EL128" s="814">
        <v>0</v>
      </c>
      <c r="EM128" s="814">
        <v>0</v>
      </c>
      <c r="EN128" s="814">
        <v>0</v>
      </c>
      <c r="EO128" s="814">
        <v>0</v>
      </c>
      <c r="EP128" s="814">
        <v>0</v>
      </c>
      <c r="EQ128" s="814">
        <v>0</v>
      </c>
      <c r="ER128" s="814">
        <v>0</v>
      </c>
      <c r="ES128" s="814">
        <v>0</v>
      </c>
      <c r="ET128" s="814">
        <v>0</v>
      </c>
      <c r="EU128" s="814">
        <v>0</v>
      </c>
      <c r="EV128" s="814">
        <v>0</v>
      </c>
      <c r="EW128" s="814">
        <v>0</v>
      </c>
      <c r="EX128" s="814">
        <v>0</v>
      </c>
      <c r="EY128" s="814">
        <v>0</v>
      </c>
      <c r="EZ128" s="815"/>
      <c r="FA128" s="815"/>
      <c r="FB128" s="815"/>
      <c r="FC128" s="815"/>
      <c r="FD128" s="815"/>
    </row>
    <row r="129" spans="1:160" s="816" customFormat="1">
      <c r="A129" s="797">
        <v>140284</v>
      </c>
      <c r="B129" s="797"/>
      <c r="C129" s="799" t="s">
        <v>1011</v>
      </c>
      <c r="D129" s="799"/>
      <c r="E129" s="798" t="s">
        <v>991</v>
      </c>
      <c r="F129" s="800" t="s">
        <v>992</v>
      </c>
      <c r="G129" s="800">
        <v>2015</v>
      </c>
      <c r="H129" s="800" t="s">
        <v>993</v>
      </c>
      <c r="I129" s="801">
        <v>42170</v>
      </c>
      <c r="J129" s="802">
        <v>2015</v>
      </c>
      <c r="K129" s="803"/>
      <c r="L129" s="803" t="s">
        <v>994</v>
      </c>
      <c r="M129" s="803" t="s">
        <v>22</v>
      </c>
      <c r="N129" s="804">
        <v>1.5179795738077793E-2</v>
      </c>
      <c r="O129" s="804">
        <v>47.96849799264411</v>
      </c>
      <c r="P129" s="805">
        <v>234.90147311859863</v>
      </c>
      <c r="Q129" s="805">
        <v>187.30556359032462</v>
      </c>
      <c r="R129" s="805">
        <v>9.1368567605036404</v>
      </c>
      <c r="S129" s="806">
        <v>2.89138966439577E-3</v>
      </c>
      <c r="T129" s="807">
        <v>1.1043377452592222</v>
      </c>
      <c r="U129" s="807">
        <v>0.91104245203638645</v>
      </c>
      <c r="V129" s="808"/>
      <c r="W129" s="808"/>
      <c r="X129" s="808"/>
      <c r="Y129" s="809">
        <v>0.79737926332950881</v>
      </c>
      <c r="Z129" s="808"/>
      <c r="AA129" s="808"/>
      <c r="AB129" s="808"/>
      <c r="AC129" s="809">
        <v>0.79342890606602867</v>
      </c>
      <c r="AD129" s="808"/>
      <c r="AE129" s="810"/>
      <c r="AF129" s="808"/>
      <c r="AG129" s="811">
        <v>26.143873438951498</v>
      </c>
      <c r="AH129" s="812">
        <v>26.143873438951498</v>
      </c>
      <c r="AI129" s="808"/>
      <c r="AJ129" s="808"/>
      <c r="AK129" s="808"/>
      <c r="AL129" s="808"/>
      <c r="AM129" s="813">
        <v>0</v>
      </c>
      <c r="AN129" s="813">
        <v>1.9131891492764116E-2</v>
      </c>
      <c r="AO129" s="813">
        <v>1.9131891492764116E-2</v>
      </c>
      <c r="AP129" s="813">
        <v>3.6441698081455458E-3</v>
      </c>
      <c r="AQ129" s="813">
        <v>3.6441698081455458E-3</v>
      </c>
      <c r="AR129" s="813">
        <v>3.6441698081455458E-3</v>
      </c>
      <c r="AS129" s="813">
        <v>3.6441698081455458E-3</v>
      </c>
      <c r="AT129" s="813">
        <v>3.6441698081455458E-3</v>
      </c>
      <c r="AU129" s="813">
        <v>3.6441698081455458E-3</v>
      </c>
      <c r="AV129" s="813">
        <v>3.6441698081455458E-3</v>
      </c>
      <c r="AW129" s="813">
        <v>3.6441698081455458E-3</v>
      </c>
      <c r="AX129" s="813">
        <v>3.6441698081455458E-3</v>
      </c>
      <c r="AY129" s="813">
        <v>3.6441698081455458E-3</v>
      </c>
      <c r="AZ129" s="813">
        <v>0</v>
      </c>
      <c r="BA129" s="813">
        <v>0</v>
      </c>
      <c r="BB129" s="813">
        <v>0</v>
      </c>
      <c r="BC129" s="813">
        <v>0</v>
      </c>
      <c r="BD129" s="813">
        <v>0</v>
      </c>
      <c r="BE129" s="813">
        <v>0</v>
      </c>
      <c r="BF129" s="813">
        <v>0</v>
      </c>
      <c r="BG129" s="813">
        <v>0</v>
      </c>
      <c r="BH129" s="813">
        <v>0</v>
      </c>
      <c r="BI129" s="813">
        <v>0</v>
      </c>
      <c r="BJ129" s="813">
        <v>0</v>
      </c>
      <c r="BK129" s="813">
        <v>0</v>
      </c>
      <c r="BL129" s="813">
        <v>0</v>
      </c>
      <c r="BM129" s="813">
        <v>0</v>
      </c>
      <c r="BN129" s="808"/>
      <c r="BO129" s="808"/>
      <c r="BP129" s="808"/>
      <c r="BQ129" s="813">
        <v>0</v>
      </c>
      <c r="BR129" s="813">
        <v>1.5179795738077793E-2</v>
      </c>
      <c r="BS129" s="813">
        <v>1.5179795738077793E-2</v>
      </c>
      <c r="BT129" s="813">
        <v>2.89138966439577E-3</v>
      </c>
      <c r="BU129" s="813">
        <v>2.89138966439577E-3</v>
      </c>
      <c r="BV129" s="813">
        <v>2.89138966439577E-3</v>
      </c>
      <c r="BW129" s="813">
        <v>2.89138966439577E-3</v>
      </c>
      <c r="BX129" s="813">
        <v>2.89138966439577E-3</v>
      </c>
      <c r="BY129" s="813">
        <v>2.89138966439577E-3</v>
      </c>
      <c r="BZ129" s="813">
        <v>2.89138966439577E-3</v>
      </c>
      <c r="CA129" s="813">
        <v>2.89138966439577E-3</v>
      </c>
      <c r="CB129" s="813">
        <v>2.89138966439577E-3</v>
      </c>
      <c r="CC129" s="813">
        <v>2.89138966439577E-3</v>
      </c>
      <c r="CD129" s="813">
        <v>0</v>
      </c>
      <c r="CE129" s="813">
        <v>0</v>
      </c>
      <c r="CF129" s="813">
        <v>0</v>
      </c>
      <c r="CG129" s="813">
        <v>0</v>
      </c>
      <c r="CH129" s="813">
        <v>0</v>
      </c>
      <c r="CI129" s="813">
        <v>0</v>
      </c>
      <c r="CJ129" s="813">
        <v>0</v>
      </c>
      <c r="CK129" s="813">
        <v>0</v>
      </c>
      <c r="CL129" s="813">
        <v>0</v>
      </c>
      <c r="CM129" s="813">
        <v>0</v>
      </c>
      <c r="CN129" s="813">
        <v>0</v>
      </c>
      <c r="CO129" s="813">
        <v>0</v>
      </c>
      <c r="CP129" s="813">
        <v>0</v>
      </c>
      <c r="CQ129" s="813">
        <v>0</v>
      </c>
      <c r="CR129" s="808"/>
      <c r="CS129" s="808"/>
      <c r="CT129" s="808"/>
      <c r="CU129" s="814">
        <v>0</v>
      </c>
      <c r="CV129" s="814">
        <v>60.157694335250874</v>
      </c>
      <c r="CW129" s="814">
        <v>60.157694335250874</v>
      </c>
      <c r="CX129" s="814">
        <v>11.458608444809689</v>
      </c>
      <c r="CY129" s="814">
        <v>11.458608444809689</v>
      </c>
      <c r="CZ129" s="814">
        <v>11.458608444809689</v>
      </c>
      <c r="DA129" s="814">
        <v>11.458608444809689</v>
      </c>
      <c r="DB129" s="814">
        <v>11.458608444809689</v>
      </c>
      <c r="DC129" s="814">
        <v>11.458608444809689</v>
      </c>
      <c r="DD129" s="814">
        <v>11.458608444809689</v>
      </c>
      <c r="DE129" s="814">
        <v>11.458608444809689</v>
      </c>
      <c r="DF129" s="814">
        <v>11.458608444809689</v>
      </c>
      <c r="DG129" s="814">
        <v>11.458608444809689</v>
      </c>
      <c r="DH129" s="814">
        <v>0</v>
      </c>
      <c r="DI129" s="814">
        <v>0</v>
      </c>
      <c r="DJ129" s="814">
        <v>0</v>
      </c>
      <c r="DK129" s="814">
        <v>0</v>
      </c>
      <c r="DL129" s="814">
        <v>0</v>
      </c>
      <c r="DM129" s="814">
        <v>0</v>
      </c>
      <c r="DN129" s="814">
        <v>0</v>
      </c>
      <c r="DO129" s="814">
        <v>0</v>
      </c>
      <c r="DP129" s="814">
        <v>0</v>
      </c>
      <c r="DQ129" s="814">
        <v>0</v>
      </c>
      <c r="DR129" s="814">
        <v>0</v>
      </c>
      <c r="DS129" s="814">
        <v>0</v>
      </c>
      <c r="DT129" s="814">
        <v>0</v>
      </c>
      <c r="DU129" s="814">
        <v>0</v>
      </c>
      <c r="DV129" s="808"/>
      <c r="DW129" s="808"/>
      <c r="DX129" s="808"/>
      <c r="DY129" s="814">
        <v>0</v>
      </c>
      <c r="DZ129" s="814">
        <v>47.96849799264411</v>
      </c>
      <c r="EA129" s="814">
        <v>47.96849799264411</v>
      </c>
      <c r="EB129" s="814">
        <v>9.1368567605036404</v>
      </c>
      <c r="EC129" s="814">
        <v>9.1368567605036404</v>
      </c>
      <c r="ED129" s="814">
        <v>9.1368567605036404</v>
      </c>
      <c r="EE129" s="814">
        <v>9.1368567605036404</v>
      </c>
      <c r="EF129" s="814">
        <v>9.1368567605036404</v>
      </c>
      <c r="EG129" s="814">
        <v>9.1368567605036404</v>
      </c>
      <c r="EH129" s="814">
        <v>9.1368567605036404</v>
      </c>
      <c r="EI129" s="814">
        <v>9.1368567605036404</v>
      </c>
      <c r="EJ129" s="814">
        <v>9.1368567605036404</v>
      </c>
      <c r="EK129" s="814">
        <v>9.1368567605036404</v>
      </c>
      <c r="EL129" s="814">
        <v>0</v>
      </c>
      <c r="EM129" s="814">
        <v>0</v>
      </c>
      <c r="EN129" s="814">
        <v>0</v>
      </c>
      <c r="EO129" s="814">
        <v>0</v>
      </c>
      <c r="EP129" s="814">
        <v>0</v>
      </c>
      <c r="EQ129" s="814">
        <v>0</v>
      </c>
      <c r="ER129" s="814">
        <v>0</v>
      </c>
      <c r="ES129" s="814">
        <v>0</v>
      </c>
      <c r="ET129" s="814">
        <v>0</v>
      </c>
      <c r="EU129" s="814">
        <v>0</v>
      </c>
      <c r="EV129" s="814">
        <v>0</v>
      </c>
      <c r="EW129" s="814">
        <v>0</v>
      </c>
      <c r="EX129" s="814">
        <v>0</v>
      </c>
      <c r="EY129" s="814">
        <v>0</v>
      </c>
      <c r="EZ129" s="815"/>
      <c r="FA129" s="815"/>
      <c r="FB129" s="815"/>
      <c r="FC129" s="815"/>
      <c r="FD129" s="815"/>
    </row>
    <row r="130" spans="1:160" s="816" customFormat="1">
      <c r="A130" s="797">
        <v>143323</v>
      </c>
      <c r="B130" s="798" t="s">
        <v>1012</v>
      </c>
      <c r="C130" s="799" t="s">
        <v>1013</v>
      </c>
      <c r="D130" s="799"/>
      <c r="E130" s="798" t="s">
        <v>991</v>
      </c>
      <c r="F130" s="800" t="s">
        <v>992</v>
      </c>
      <c r="G130" s="800">
        <v>2015</v>
      </c>
      <c r="H130" s="800" t="s">
        <v>1014</v>
      </c>
      <c r="I130" s="801">
        <v>42305</v>
      </c>
      <c r="J130" s="802">
        <v>2015</v>
      </c>
      <c r="K130" s="803"/>
      <c r="L130" s="803" t="s">
        <v>994</v>
      </c>
      <c r="M130" s="803" t="s">
        <v>22</v>
      </c>
      <c r="N130" s="804">
        <v>0</v>
      </c>
      <c r="O130" s="804">
        <v>12512.649995556951</v>
      </c>
      <c r="P130" s="805">
        <v>186585.74619599967</v>
      </c>
      <c r="Q130" s="805">
        <v>125573.34755183787</v>
      </c>
      <c r="R130" s="805">
        <v>12512.649995556951</v>
      </c>
      <c r="S130" s="806">
        <v>0</v>
      </c>
      <c r="T130" s="807">
        <v>0.89981385612279274</v>
      </c>
      <c r="U130" s="807" t="s">
        <v>1015</v>
      </c>
      <c r="V130" s="808"/>
      <c r="W130" s="808"/>
      <c r="X130" s="808"/>
      <c r="Y130" s="809">
        <v>0.67300611173121927</v>
      </c>
      <c r="Z130" s="808"/>
      <c r="AA130" s="808"/>
      <c r="AB130" s="808"/>
      <c r="AC130" s="809">
        <v>0.66905575446773913</v>
      </c>
      <c r="AD130" s="808"/>
      <c r="AE130" s="810"/>
      <c r="AF130" s="808"/>
      <c r="AG130" s="811">
        <v>4835.55</v>
      </c>
      <c r="AH130" s="812">
        <v>4835.55</v>
      </c>
      <c r="AI130" s="808"/>
      <c r="AJ130" s="808"/>
      <c r="AK130" s="808"/>
      <c r="AL130" s="808"/>
      <c r="AM130" s="813">
        <v>0</v>
      </c>
      <c r="AN130" s="813">
        <v>0</v>
      </c>
      <c r="AO130" s="813">
        <v>0</v>
      </c>
      <c r="AP130" s="813">
        <v>0</v>
      </c>
      <c r="AQ130" s="813">
        <v>0</v>
      </c>
      <c r="AR130" s="813">
        <v>0</v>
      </c>
      <c r="AS130" s="813">
        <v>0</v>
      </c>
      <c r="AT130" s="813">
        <v>0</v>
      </c>
      <c r="AU130" s="813">
        <v>0</v>
      </c>
      <c r="AV130" s="813">
        <v>0</v>
      </c>
      <c r="AW130" s="813">
        <v>0</v>
      </c>
      <c r="AX130" s="813">
        <v>0</v>
      </c>
      <c r="AY130" s="813">
        <v>0</v>
      </c>
      <c r="AZ130" s="813">
        <v>0</v>
      </c>
      <c r="BA130" s="813">
        <v>0</v>
      </c>
      <c r="BB130" s="813">
        <v>0</v>
      </c>
      <c r="BC130" s="813">
        <v>0</v>
      </c>
      <c r="BD130" s="813">
        <v>0</v>
      </c>
      <c r="BE130" s="813">
        <v>0</v>
      </c>
      <c r="BF130" s="813">
        <v>0</v>
      </c>
      <c r="BG130" s="813">
        <v>0</v>
      </c>
      <c r="BH130" s="813">
        <v>0</v>
      </c>
      <c r="BI130" s="813">
        <v>0</v>
      </c>
      <c r="BJ130" s="813">
        <v>0</v>
      </c>
      <c r="BK130" s="813">
        <v>0</v>
      </c>
      <c r="BL130" s="813">
        <v>0</v>
      </c>
      <c r="BM130" s="813">
        <v>0</v>
      </c>
      <c r="BN130" s="808"/>
      <c r="BO130" s="808"/>
      <c r="BP130" s="808"/>
      <c r="BQ130" s="813">
        <v>0</v>
      </c>
      <c r="BR130" s="813">
        <v>0</v>
      </c>
      <c r="BS130" s="813">
        <v>0</v>
      </c>
      <c r="BT130" s="813">
        <v>0</v>
      </c>
      <c r="BU130" s="813">
        <v>0</v>
      </c>
      <c r="BV130" s="813">
        <v>0</v>
      </c>
      <c r="BW130" s="813">
        <v>0</v>
      </c>
      <c r="BX130" s="813">
        <v>0</v>
      </c>
      <c r="BY130" s="813">
        <v>0</v>
      </c>
      <c r="BZ130" s="813">
        <v>0</v>
      </c>
      <c r="CA130" s="813">
        <v>0</v>
      </c>
      <c r="CB130" s="813">
        <v>0</v>
      </c>
      <c r="CC130" s="813">
        <v>0</v>
      </c>
      <c r="CD130" s="813">
        <v>0</v>
      </c>
      <c r="CE130" s="813">
        <v>0</v>
      </c>
      <c r="CF130" s="813">
        <v>0</v>
      </c>
      <c r="CG130" s="813">
        <v>0</v>
      </c>
      <c r="CH130" s="813">
        <v>0</v>
      </c>
      <c r="CI130" s="813">
        <v>0</v>
      </c>
      <c r="CJ130" s="813">
        <v>0</v>
      </c>
      <c r="CK130" s="813">
        <v>0</v>
      </c>
      <c r="CL130" s="813">
        <v>0</v>
      </c>
      <c r="CM130" s="813">
        <v>0</v>
      </c>
      <c r="CN130" s="813">
        <v>0</v>
      </c>
      <c r="CO130" s="813">
        <v>0</v>
      </c>
      <c r="CP130" s="813">
        <v>0</v>
      </c>
      <c r="CQ130" s="813">
        <v>0</v>
      </c>
      <c r="CR130" s="808"/>
      <c r="CS130" s="808"/>
      <c r="CT130" s="808"/>
      <c r="CU130" s="814">
        <v>0</v>
      </c>
      <c r="CV130" s="814">
        <v>18592.178848673175</v>
      </c>
      <c r="CW130" s="814">
        <v>18592.178848673175</v>
      </c>
      <c r="CX130" s="814">
        <v>18592.178848673175</v>
      </c>
      <c r="CY130" s="814">
        <v>18592.178848673175</v>
      </c>
      <c r="CZ130" s="814">
        <v>18592.178848673175</v>
      </c>
      <c r="DA130" s="814">
        <v>18592.178848673175</v>
      </c>
      <c r="DB130" s="814">
        <v>18592.178848673175</v>
      </c>
      <c r="DC130" s="814">
        <v>18592.178848673175</v>
      </c>
      <c r="DD130" s="814">
        <v>16170.228739592396</v>
      </c>
      <c r="DE130" s="814">
        <v>15247.902754544735</v>
      </c>
      <c r="DF130" s="814">
        <v>6430.1839124771359</v>
      </c>
      <c r="DG130" s="814">
        <v>0</v>
      </c>
      <c r="DH130" s="814">
        <v>0</v>
      </c>
      <c r="DI130" s="814">
        <v>0</v>
      </c>
      <c r="DJ130" s="814">
        <v>0</v>
      </c>
      <c r="DK130" s="814">
        <v>0</v>
      </c>
      <c r="DL130" s="814">
        <v>0</v>
      </c>
      <c r="DM130" s="814">
        <v>0</v>
      </c>
      <c r="DN130" s="814">
        <v>0</v>
      </c>
      <c r="DO130" s="814">
        <v>0</v>
      </c>
      <c r="DP130" s="814">
        <v>0</v>
      </c>
      <c r="DQ130" s="814">
        <v>0</v>
      </c>
      <c r="DR130" s="814">
        <v>0</v>
      </c>
      <c r="DS130" s="814">
        <v>0</v>
      </c>
      <c r="DT130" s="814">
        <v>0</v>
      </c>
      <c r="DU130" s="814">
        <v>0</v>
      </c>
      <c r="DV130" s="808"/>
      <c r="DW130" s="808"/>
      <c r="DX130" s="808"/>
      <c r="DY130" s="814">
        <v>0</v>
      </c>
      <c r="DZ130" s="814">
        <v>12512.649995556951</v>
      </c>
      <c r="EA130" s="814">
        <v>12512.649995556951</v>
      </c>
      <c r="EB130" s="814">
        <v>12512.649995556951</v>
      </c>
      <c r="EC130" s="814">
        <v>12512.649995556951</v>
      </c>
      <c r="ED130" s="814">
        <v>12512.649995556951</v>
      </c>
      <c r="EE130" s="814">
        <v>12512.649995556951</v>
      </c>
      <c r="EF130" s="814">
        <v>12512.649995556951</v>
      </c>
      <c r="EG130" s="814">
        <v>12512.649995556951</v>
      </c>
      <c r="EH130" s="814">
        <v>10882.662769837494</v>
      </c>
      <c r="EI130" s="814">
        <v>10261.931744891899</v>
      </c>
      <c r="EJ130" s="814">
        <v>4327.5530726528759</v>
      </c>
      <c r="EK130" s="814">
        <v>0</v>
      </c>
      <c r="EL130" s="814">
        <v>0</v>
      </c>
      <c r="EM130" s="814">
        <v>0</v>
      </c>
      <c r="EN130" s="814">
        <v>0</v>
      </c>
      <c r="EO130" s="814">
        <v>0</v>
      </c>
      <c r="EP130" s="814">
        <v>0</v>
      </c>
      <c r="EQ130" s="814">
        <v>0</v>
      </c>
      <c r="ER130" s="814">
        <v>0</v>
      </c>
      <c r="ES130" s="814">
        <v>0</v>
      </c>
      <c r="ET130" s="814">
        <v>0</v>
      </c>
      <c r="EU130" s="814">
        <v>0</v>
      </c>
      <c r="EV130" s="814">
        <v>0</v>
      </c>
      <c r="EW130" s="814">
        <v>0</v>
      </c>
      <c r="EX130" s="814">
        <v>0</v>
      </c>
      <c r="EY130" s="814">
        <v>0</v>
      </c>
      <c r="EZ130" s="815"/>
      <c r="FA130" s="815"/>
      <c r="FB130" s="815"/>
      <c r="FC130" s="815"/>
      <c r="FD130" s="815"/>
    </row>
    <row r="131" spans="1:160" s="816" customFormat="1">
      <c r="A131" s="797">
        <v>144213</v>
      </c>
      <c r="B131" s="798"/>
      <c r="C131" s="799" t="s">
        <v>1016</v>
      </c>
      <c r="D131" s="799"/>
      <c r="E131" s="798" t="s">
        <v>991</v>
      </c>
      <c r="F131" s="800" t="s">
        <v>992</v>
      </c>
      <c r="G131" s="800">
        <v>2015</v>
      </c>
      <c r="H131" s="800" t="s">
        <v>993</v>
      </c>
      <c r="I131" s="801">
        <v>42347</v>
      </c>
      <c r="J131" s="802">
        <v>2015</v>
      </c>
      <c r="K131" s="803"/>
      <c r="L131" s="803" t="s">
        <v>994</v>
      </c>
      <c r="M131" s="803" t="s">
        <v>22</v>
      </c>
      <c r="N131" s="804">
        <v>0</v>
      </c>
      <c r="O131" s="804">
        <v>0</v>
      </c>
      <c r="P131" s="805">
        <v>0</v>
      </c>
      <c r="Q131" s="805">
        <v>0</v>
      </c>
      <c r="R131" s="805">
        <v>0</v>
      </c>
      <c r="S131" s="806">
        <v>0</v>
      </c>
      <c r="T131" s="807" t="s">
        <v>1015</v>
      </c>
      <c r="U131" s="807" t="s">
        <v>1015</v>
      </c>
      <c r="V131" s="808"/>
      <c r="W131" s="808"/>
      <c r="X131" s="808"/>
      <c r="Y131" s="809">
        <v>0.79737926332950881</v>
      </c>
      <c r="Z131" s="808"/>
      <c r="AA131" s="808"/>
      <c r="AB131" s="808"/>
      <c r="AC131" s="809">
        <v>0.79342890606602867</v>
      </c>
      <c r="AD131" s="808"/>
      <c r="AE131" s="810"/>
      <c r="AF131" s="808"/>
      <c r="AG131" s="811">
        <v>0</v>
      </c>
      <c r="AH131" s="812">
        <v>0</v>
      </c>
      <c r="AI131" s="808"/>
      <c r="AJ131" s="808"/>
      <c r="AK131" s="808"/>
      <c r="AL131" s="808"/>
      <c r="AM131" s="813">
        <v>0</v>
      </c>
      <c r="AN131" s="813">
        <v>0</v>
      </c>
      <c r="AO131" s="813">
        <v>0</v>
      </c>
      <c r="AP131" s="813">
        <v>0</v>
      </c>
      <c r="AQ131" s="813">
        <v>0</v>
      </c>
      <c r="AR131" s="813">
        <v>0</v>
      </c>
      <c r="AS131" s="813">
        <v>0</v>
      </c>
      <c r="AT131" s="813">
        <v>0</v>
      </c>
      <c r="AU131" s="813">
        <v>0</v>
      </c>
      <c r="AV131" s="813">
        <v>0</v>
      </c>
      <c r="AW131" s="813">
        <v>0</v>
      </c>
      <c r="AX131" s="813">
        <v>0</v>
      </c>
      <c r="AY131" s="813">
        <v>0</v>
      </c>
      <c r="AZ131" s="813">
        <v>0</v>
      </c>
      <c r="BA131" s="813">
        <v>0</v>
      </c>
      <c r="BB131" s="813">
        <v>0</v>
      </c>
      <c r="BC131" s="813">
        <v>0</v>
      </c>
      <c r="BD131" s="813">
        <v>0</v>
      </c>
      <c r="BE131" s="813">
        <v>0</v>
      </c>
      <c r="BF131" s="813">
        <v>0</v>
      </c>
      <c r="BG131" s="813">
        <v>0</v>
      </c>
      <c r="BH131" s="813">
        <v>0</v>
      </c>
      <c r="BI131" s="813">
        <v>0</v>
      </c>
      <c r="BJ131" s="813">
        <v>0</v>
      </c>
      <c r="BK131" s="813">
        <v>0</v>
      </c>
      <c r="BL131" s="813">
        <v>0</v>
      </c>
      <c r="BM131" s="813">
        <v>0</v>
      </c>
      <c r="BN131" s="808"/>
      <c r="BO131" s="808"/>
      <c r="BP131" s="808"/>
      <c r="BQ131" s="813">
        <v>0</v>
      </c>
      <c r="BR131" s="813">
        <v>0</v>
      </c>
      <c r="BS131" s="813">
        <v>0</v>
      </c>
      <c r="BT131" s="813">
        <v>0</v>
      </c>
      <c r="BU131" s="813">
        <v>0</v>
      </c>
      <c r="BV131" s="813">
        <v>0</v>
      </c>
      <c r="BW131" s="813">
        <v>0</v>
      </c>
      <c r="BX131" s="813">
        <v>0</v>
      </c>
      <c r="BY131" s="813">
        <v>0</v>
      </c>
      <c r="BZ131" s="813">
        <v>0</v>
      </c>
      <c r="CA131" s="813">
        <v>0</v>
      </c>
      <c r="CB131" s="813">
        <v>0</v>
      </c>
      <c r="CC131" s="813">
        <v>0</v>
      </c>
      <c r="CD131" s="813">
        <v>0</v>
      </c>
      <c r="CE131" s="813">
        <v>0</v>
      </c>
      <c r="CF131" s="813">
        <v>0</v>
      </c>
      <c r="CG131" s="813">
        <v>0</v>
      </c>
      <c r="CH131" s="813">
        <v>0</v>
      </c>
      <c r="CI131" s="813">
        <v>0</v>
      </c>
      <c r="CJ131" s="813">
        <v>0</v>
      </c>
      <c r="CK131" s="813">
        <v>0</v>
      </c>
      <c r="CL131" s="813">
        <v>0</v>
      </c>
      <c r="CM131" s="813">
        <v>0</v>
      </c>
      <c r="CN131" s="813">
        <v>0</v>
      </c>
      <c r="CO131" s="813">
        <v>0</v>
      </c>
      <c r="CP131" s="813">
        <v>0</v>
      </c>
      <c r="CQ131" s="813">
        <v>0</v>
      </c>
      <c r="CR131" s="808"/>
      <c r="CS131" s="808"/>
      <c r="CT131" s="808"/>
      <c r="CU131" s="814">
        <v>0</v>
      </c>
      <c r="CV131" s="814">
        <v>0</v>
      </c>
      <c r="CW131" s="814">
        <v>0</v>
      </c>
      <c r="CX131" s="814">
        <v>0</v>
      </c>
      <c r="CY131" s="814">
        <v>0</v>
      </c>
      <c r="CZ131" s="814">
        <v>0</v>
      </c>
      <c r="DA131" s="814">
        <v>0</v>
      </c>
      <c r="DB131" s="814">
        <v>0</v>
      </c>
      <c r="DC131" s="814">
        <v>0</v>
      </c>
      <c r="DD131" s="814">
        <v>0</v>
      </c>
      <c r="DE131" s="814">
        <v>0</v>
      </c>
      <c r="DF131" s="814">
        <v>0</v>
      </c>
      <c r="DG131" s="814">
        <v>0</v>
      </c>
      <c r="DH131" s="814">
        <v>0</v>
      </c>
      <c r="DI131" s="814">
        <v>0</v>
      </c>
      <c r="DJ131" s="814">
        <v>0</v>
      </c>
      <c r="DK131" s="814">
        <v>0</v>
      </c>
      <c r="DL131" s="814">
        <v>0</v>
      </c>
      <c r="DM131" s="814">
        <v>0</v>
      </c>
      <c r="DN131" s="814">
        <v>0</v>
      </c>
      <c r="DO131" s="814">
        <v>0</v>
      </c>
      <c r="DP131" s="814">
        <v>0</v>
      </c>
      <c r="DQ131" s="814">
        <v>0</v>
      </c>
      <c r="DR131" s="814">
        <v>0</v>
      </c>
      <c r="DS131" s="814">
        <v>0</v>
      </c>
      <c r="DT131" s="814">
        <v>0</v>
      </c>
      <c r="DU131" s="814">
        <v>0</v>
      </c>
      <c r="DV131" s="808"/>
      <c r="DW131" s="808"/>
      <c r="DX131" s="808"/>
      <c r="DY131" s="814">
        <v>0</v>
      </c>
      <c r="DZ131" s="814">
        <v>0</v>
      </c>
      <c r="EA131" s="814">
        <v>0</v>
      </c>
      <c r="EB131" s="814">
        <v>0</v>
      </c>
      <c r="EC131" s="814">
        <v>0</v>
      </c>
      <c r="ED131" s="814">
        <v>0</v>
      </c>
      <c r="EE131" s="814">
        <v>0</v>
      </c>
      <c r="EF131" s="814">
        <v>0</v>
      </c>
      <c r="EG131" s="814">
        <v>0</v>
      </c>
      <c r="EH131" s="814">
        <v>0</v>
      </c>
      <c r="EI131" s="814">
        <v>0</v>
      </c>
      <c r="EJ131" s="814">
        <v>0</v>
      </c>
      <c r="EK131" s="814">
        <v>0</v>
      </c>
      <c r="EL131" s="814">
        <v>0</v>
      </c>
      <c r="EM131" s="814">
        <v>0</v>
      </c>
      <c r="EN131" s="814">
        <v>0</v>
      </c>
      <c r="EO131" s="814">
        <v>0</v>
      </c>
      <c r="EP131" s="814">
        <v>0</v>
      </c>
      <c r="EQ131" s="814">
        <v>0</v>
      </c>
      <c r="ER131" s="814">
        <v>0</v>
      </c>
      <c r="ES131" s="814">
        <v>0</v>
      </c>
      <c r="ET131" s="814">
        <v>0</v>
      </c>
      <c r="EU131" s="814">
        <v>0</v>
      </c>
      <c r="EV131" s="814">
        <v>0</v>
      </c>
      <c r="EW131" s="814">
        <v>0</v>
      </c>
      <c r="EX131" s="814">
        <v>0</v>
      </c>
      <c r="EY131" s="814">
        <v>0</v>
      </c>
      <c r="EZ131" s="815"/>
      <c r="FA131" s="815"/>
      <c r="FB131" s="815"/>
      <c r="FC131" s="815"/>
      <c r="FD131" s="815"/>
    </row>
    <row r="132" spans="1:160" s="816" customFormat="1">
      <c r="A132" s="797">
        <v>145605</v>
      </c>
      <c r="B132" s="797" t="s">
        <v>1010</v>
      </c>
      <c r="C132" s="799" t="s">
        <v>834</v>
      </c>
      <c r="D132" s="799"/>
      <c r="E132" s="798" t="s">
        <v>991</v>
      </c>
      <c r="F132" s="800" t="s">
        <v>992</v>
      </c>
      <c r="G132" s="800">
        <v>2015</v>
      </c>
      <c r="H132" s="800" t="s">
        <v>997</v>
      </c>
      <c r="I132" s="801">
        <v>42192</v>
      </c>
      <c r="J132" s="802">
        <v>2015</v>
      </c>
      <c r="K132" s="803"/>
      <c r="L132" s="803" t="s">
        <v>994</v>
      </c>
      <c r="M132" s="803" t="s">
        <v>22</v>
      </c>
      <c r="N132" s="804">
        <v>6.7783720391201872</v>
      </c>
      <c r="O132" s="804">
        <v>16929.386171419803</v>
      </c>
      <c r="P132" s="805">
        <v>228749.95901950976</v>
      </c>
      <c r="Q132" s="805">
        <v>159088.24157978932</v>
      </c>
      <c r="R132" s="805">
        <v>16929.386171419803</v>
      </c>
      <c r="S132" s="806">
        <v>6.7783720391201872</v>
      </c>
      <c r="T132" s="807">
        <v>0.68824232024679077</v>
      </c>
      <c r="U132" s="807">
        <v>0.58695629117961001</v>
      </c>
      <c r="V132" s="808"/>
      <c r="W132" s="808"/>
      <c r="X132" s="808"/>
      <c r="Y132" s="809">
        <v>0.69546784734602263</v>
      </c>
      <c r="Z132" s="808"/>
      <c r="AA132" s="808"/>
      <c r="AB132" s="808"/>
      <c r="AC132" s="809">
        <v>0.69151749008254249</v>
      </c>
      <c r="AD132" s="808"/>
      <c r="AE132" s="810"/>
      <c r="AF132" s="808"/>
      <c r="AG132" s="811">
        <v>11040</v>
      </c>
      <c r="AH132" s="812">
        <v>11040</v>
      </c>
      <c r="AI132" s="808"/>
      <c r="AJ132" s="808"/>
      <c r="AK132" s="808"/>
      <c r="AL132" s="808"/>
      <c r="AM132" s="813">
        <v>0</v>
      </c>
      <c r="AN132" s="813">
        <v>9.8021700626994868</v>
      </c>
      <c r="AO132" s="813">
        <v>9.8021700626994868</v>
      </c>
      <c r="AP132" s="813">
        <v>9.8021700626994868</v>
      </c>
      <c r="AQ132" s="813">
        <v>9.8021700626994868</v>
      </c>
      <c r="AR132" s="813">
        <v>9.8021700626994868</v>
      </c>
      <c r="AS132" s="813">
        <v>9.8021700626994868</v>
      </c>
      <c r="AT132" s="813">
        <v>8.9881906593553058</v>
      </c>
      <c r="AU132" s="813">
        <v>8.9881906593553058</v>
      </c>
      <c r="AV132" s="813">
        <v>8.9881906593553058</v>
      </c>
      <c r="AW132" s="813">
        <v>6.3350207760059645</v>
      </c>
      <c r="AX132" s="813">
        <v>0</v>
      </c>
      <c r="AY132" s="813">
        <v>0</v>
      </c>
      <c r="AZ132" s="813">
        <v>0</v>
      </c>
      <c r="BA132" s="813">
        <v>0</v>
      </c>
      <c r="BB132" s="813">
        <v>0</v>
      </c>
      <c r="BC132" s="813">
        <v>0</v>
      </c>
      <c r="BD132" s="813">
        <v>0</v>
      </c>
      <c r="BE132" s="813">
        <v>0</v>
      </c>
      <c r="BF132" s="813">
        <v>0</v>
      </c>
      <c r="BG132" s="813">
        <v>0</v>
      </c>
      <c r="BH132" s="813">
        <v>0</v>
      </c>
      <c r="BI132" s="813">
        <v>0</v>
      </c>
      <c r="BJ132" s="813">
        <v>0</v>
      </c>
      <c r="BK132" s="813">
        <v>0</v>
      </c>
      <c r="BL132" s="813">
        <v>0</v>
      </c>
      <c r="BM132" s="813">
        <v>0</v>
      </c>
      <c r="BN132" s="808"/>
      <c r="BO132" s="808"/>
      <c r="BP132" s="808"/>
      <c r="BQ132" s="813">
        <v>0</v>
      </c>
      <c r="BR132" s="813">
        <v>6.7783720391201872</v>
      </c>
      <c r="BS132" s="813">
        <v>6.7783720391201872</v>
      </c>
      <c r="BT132" s="813">
        <v>6.7783720391201872</v>
      </c>
      <c r="BU132" s="813">
        <v>6.7783720391201872</v>
      </c>
      <c r="BV132" s="813">
        <v>6.7783720391201872</v>
      </c>
      <c r="BW132" s="813">
        <v>6.7783720391201872</v>
      </c>
      <c r="BX132" s="813">
        <v>6.2154910451407339</v>
      </c>
      <c r="BY132" s="813">
        <v>6.2154910451407339</v>
      </c>
      <c r="BZ132" s="813">
        <v>6.2154910451407339</v>
      </c>
      <c r="CA132" s="813">
        <v>4.3807776666444056</v>
      </c>
      <c r="CB132" s="813">
        <v>0</v>
      </c>
      <c r="CC132" s="813">
        <v>0</v>
      </c>
      <c r="CD132" s="813">
        <v>0</v>
      </c>
      <c r="CE132" s="813">
        <v>0</v>
      </c>
      <c r="CF132" s="813">
        <v>0</v>
      </c>
      <c r="CG132" s="813">
        <v>0</v>
      </c>
      <c r="CH132" s="813">
        <v>0</v>
      </c>
      <c r="CI132" s="813">
        <v>0</v>
      </c>
      <c r="CJ132" s="813">
        <v>0</v>
      </c>
      <c r="CK132" s="813">
        <v>0</v>
      </c>
      <c r="CL132" s="813">
        <v>0</v>
      </c>
      <c r="CM132" s="813">
        <v>0</v>
      </c>
      <c r="CN132" s="813">
        <v>0</v>
      </c>
      <c r="CO132" s="813">
        <v>0</v>
      </c>
      <c r="CP132" s="813">
        <v>0</v>
      </c>
      <c r="CQ132" s="813">
        <v>0</v>
      </c>
      <c r="CR132" s="808"/>
      <c r="CS132" s="808"/>
      <c r="CT132" s="808"/>
      <c r="CU132" s="814">
        <v>0</v>
      </c>
      <c r="CV132" s="814">
        <v>24342.442624808744</v>
      </c>
      <c r="CW132" s="814">
        <v>24342.442624808744</v>
      </c>
      <c r="CX132" s="814">
        <v>24342.442624808744</v>
      </c>
      <c r="CY132" s="814">
        <v>24342.442624808744</v>
      </c>
      <c r="CZ132" s="814">
        <v>24342.442624808744</v>
      </c>
      <c r="DA132" s="814">
        <v>24342.442624808744</v>
      </c>
      <c r="DB132" s="814">
        <v>22321.028305638589</v>
      </c>
      <c r="DC132" s="814">
        <v>22321.028305638589</v>
      </c>
      <c r="DD132" s="814">
        <v>22321.028305638589</v>
      </c>
      <c r="DE132" s="814">
        <v>15732.218353741524</v>
      </c>
      <c r="DF132" s="814">
        <v>0</v>
      </c>
      <c r="DG132" s="814">
        <v>0</v>
      </c>
      <c r="DH132" s="814">
        <v>0</v>
      </c>
      <c r="DI132" s="814">
        <v>0</v>
      </c>
      <c r="DJ132" s="814">
        <v>0</v>
      </c>
      <c r="DK132" s="814">
        <v>0</v>
      </c>
      <c r="DL132" s="814">
        <v>0</v>
      </c>
      <c r="DM132" s="814">
        <v>0</v>
      </c>
      <c r="DN132" s="814">
        <v>0</v>
      </c>
      <c r="DO132" s="814">
        <v>0</v>
      </c>
      <c r="DP132" s="814">
        <v>0</v>
      </c>
      <c r="DQ132" s="814">
        <v>0</v>
      </c>
      <c r="DR132" s="814">
        <v>0</v>
      </c>
      <c r="DS132" s="814">
        <v>0</v>
      </c>
      <c r="DT132" s="814">
        <v>0</v>
      </c>
      <c r="DU132" s="814">
        <v>0</v>
      </c>
      <c r="DV132" s="808"/>
      <c r="DW132" s="808"/>
      <c r="DX132" s="808"/>
      <c r="DY132" s="814">
        <v>0</v>
      </c>
      <c r="DZ132" s="814">
        <v>16929.386171419803</v>
      </c>
      <c r="EA132" s="814">
        <v>16929.386171419803</v>
      </c>
      <c r="EB132" s="814">
        <v>16929.386171419803</v>
      </c>
      <c r="EC132" s="814">
        <v>16929.386171419803</v>
      </c>
      <c r="ED132" s="814">
        <v>16929.386171419803</v>
      </c>
      <c r="EE132" s="814">
        <v>16929.386171419803</v>
      </c>
      <c r="EF132" s="814">
        <v>15523.557506272107</v>
      </c>
      <c r="EG132" s="814">
        <v>15523.557506272107</v>
      </c>
      <c r="EH132" s="814">
        <v>15523.557506272107</v>
      </c>
      <c r="EI132" s="814">
        <v>10941.252032454206</v>
      </c>
      <c r="EJ132" s="814">
        <v>0</v>
      </c>
      <c r="EK132" s="814">
        <v>0</v>
      </c>
      <c r="EL132" s="814">
        <v>0</v>
      </c>
      <c r="EM132" s="814">
        <v>0</v>
      </c>
      <c r="EN132" s="814">
        <v>0</v>
      </c>
      <c r="EO132" s="814">
        <v>0</v>
      </c>
      <c r="EP132" s="814">
        <v>0</v>
      </c>
      <c r="EQ132" s="814">
        <v>0</v>
      </c>
      <c r="ER132" s="814">
        <v>0</v>
      </c>
      <c r="ES132" s="814">
        <v>0</v>
      </c>
      <c r="ET132" s="814">
        <v>0</v>
      </c>
      <c r="EU132" s="814">
        <v>0</v>
      </c>
      <c r="EV132" s="814">
        <v>0</v>
      </c>
      <c r="EW132" s="814">
        <v>0</v>
      </c>
      <c r="EX132" s="814">
        <v>0</v>
      </c>
      <c r="EY132" s="814">
        <v>0</v>
      </c>
      <c r="EZ132" s="815"/>
      <c r="FA132" s="815"/>
      <c r="FB132" s="815"/>
      <c r="FC132" s="815"/>
      <c r="FD132" s="815"/>
    </row>
    <row r="133" spans="1:160" s="816" customFormat="1">
      <c r="A133" s="797">
        <v>145744</v>
      </c>
      <c r="B133" s="798" t="s">
        <v>1017</v>
      </c>
      <c r="C133" s="799" t="s">
        <v>1018</v>
      </c>
      <c r="D133" s="799"/>
      <c r="E133" s="798" t="s">
        <v>991</v>
      </c>
      <c r="F133" s="800" t="s">
        <v>992</v>
      </c>
      <c r="G133" s="800">
        <v>2015</v>
      </c>
      <c r="H133" s="800" t="s">
        <v>997</v>
      </c>
      <c r="I133" s="801">
        <v>42223</v>
      </c>
      <c r="J133" s="802">
        <v>2015</v>
      </c>
      <c r="K133" s="803"/>
      <c r="L133" s="803" t="s">
        <v>994</v>
      </c>
      <c r="M133" s="803" t="s">
        <v>22</v>
      </c>
      <c r="N133" s="804">
        <v>5.1142208199349914</v>
      </c>
      <c r="O133" s="804">
        <v>17131.855292698623</v>
      </c>
      <c r="P133" s="805">
        <v>231485.72289932688</v>
      </c>
      <c r="Q133" s="805">
        <v>160990.8773961328</v>
      </c>
      <c r="R133" s="805">
        <v>17131.855292698623</v>
      </c>
      <c r="S133" s="806">
        <v>5.1142208199349914</v>
      </c>
      <c r="T133" s="807">
        <v>0.68824232024679088</v>
      </c>
      <c r="U133" s="807">
        <v>0.58695629117961001</v>
      </c>
      <c r="V133" s="808"/>
      <c r="W133" s="808"/>
      <c r="X133" s="808"/>
      <c r="Y133" s="809">
        <v>0.69546784734602263</v>
      </c>
      <c r="Z133" s="808"/>
      <c r="AA133" s="808"/>
      <c r="AB133" s="808"/>
      <c r="AC133" s="809">
        <v>0.69151749008254249</v>
      </c>
      <c r="AD133" s="808"/>
      <c r="AE133" s="810"/>
      <c r="AF133" s="808"/>
      <c r="AG133" s="811">
        <v>8422</v>
      </c>
      <c r="AH133" s="812">
        <v>8422</v>
      </c>
      <c r="AI133" s="808"/>
      <c r="AJ133" s="808"/>
      <c r="AK133" s="808"/>
      <c r="AL133" s="808"/>
      <c r="AM133" s="813">
        <v>0</v>
      </c>
      <c r="AN133" s="813">
        <v>7.3956492688630862</v>
      </c>
      <c r="AO133" s="813">
        <v>7.3956492688630862</v>
      </c>
      <c r="AP133" s="813">
        <v>7.3956492688630862</v>
      </c>
      <c r="AQ133" s="813">
        <v>7.3956492688630862</v>
      </c>
      <c r="AR133" s="813">
        <v>7.3956492688630862</v>
      </c>
      <c r="AS133" s="813">
        <v>7.3956492688630862</v>
      </c>
      <c r="AT133" s="813">
        <v>6.7815091202321476</v>
      </c>
      <c r="AU133" s="813">
        <v>6.7815091202321476</v>
      </c>
      <c r="AV133" s="813">
        <v>6.7815091202321476</v>
      </c>
      <c r="AW133" s="813">
        <v>4.7797162741122854</v>
      </c>
      <c r="AX133" s="813">
        <v>0</v>
      </c>
      <c r="AY133" s="813">
        <v>0</v>
      </c>
      <c r="AZ133" s="813">
        <v>0</v>
      </c>
      <c r="BA133" s="813">
        <v>0</v>
      </c>
      <c r="BB133" s="813">
        <v>0</v>
      </c>
      <c r="BC133" s="813">
        <v>0</v>
      </c>
      <c r="BD133" s="813">
        <v>0</v>
      </c>
      <c r="BE133" s="813">
        <v>0</v>
      </c>
      <c r="BF133" s="813">
        <v>0</v>
      </c>
      <c r="BG133" s="813">
        <v>0</v>
      </c>
      <c r="BH133" s="813">
        <v>0</v>
      </c>
      <c r="BI133" s="813">
        <v>0</v>
      </c>
      <c r="BJ133" s="813">
        <v>0</v>
      </c>
      <c r="BK133" s="813">
        <v>0</v>
      </c>
      <c r="BL133" s="813">
        <v>0</v>
      </c>
      <c r="BM133" s="813">
        <v>0</v>
      </c>
      <c r="BN133" s="808"/>
      <c r="BO133" s="808"/>
      <c r="BP133" s="808"/>
      <c r="BQ133" s="813">
        <v>0</v>
      </c>
      <c r="BR133" s="813">
        <v>5.1142208199349914</v>
      </c>
      <c r="BS133" s="813">
        <v>5.1142208199349914</v>
      </c>
      <c r="BT133" s="813">
        <v>5.1142208199349914</v>
      </c>
      <c r="BU133" s="813">
        <v>5.1142208199349914</v>
      </c>
      <c r="BV133" s="813">
        <v>5.1142208199349914</v>
      </c>
      <c r="BW133" s="813">
        <v>5.1142208199349914</v>
      </c>
      <c r="BX133" s="813">
        <v>4.6895321657948053</v>
      </c>
      <c r="BY133" s="813">
        <v>4.6895321657948053</v>
      </c>
      <c r="BZ133" s="813">
        <v>4.6895321657948053</v>
      </c>
      <c r="CA133" s="813">
        <v>3.3052574011808087</v>
      </c>
      <c r="CB133" s="813">
        <v>0</v>
      </c>
      <c r="CC133" s="813">
        <v>0</v>
      </c>
      <c r="CD133" s="813">
        <v>0</v>
      </c>
      <c r="CE133" s="813">
        <v>0</v>
      </c>
      <c r="CF133" s="813">
        <v>0</v>
      </c>
      <c r="CG133" s="813">
        <v>0</v>
      </c>
      <c r="CH133" s="813">
        <v>0</v>
      </c>
      <c r="CI133" s="813">
        <v>0</v>
      </c>
      <c r="CJ133" s="813">
        <v>0</v>
      </c>
      <c r="CK133" s="813">
        <v>0</v>
      </c>
      <c r="CL133" s="813">
        <v>0</v>
      </c>
      <c r="CM133" s="813">
        <v>0</v>
      </c>
      <c r="CN133" s="813">
        <v>0</v>
      </c>
      <c r="CO133" s="813">
        <v>0</v>
      </c>
      <c r="CP133" s="813">
        <v>0</v>
      </c>
      <c r="CQ133" s="813">
        <v>0</v>
      </c>
      <c r="CR133" s="808"/>
      <c r="CS133" s="808"/>
      <c r="CT133" s="808"/>
      <c r="CU133" s="814">
        <v>0</v>
      </c>
      <c r="CV133" s="814">
        <v>24633.569126273138</v>
      </c>
      <c r="CW133" s="814">
        <v>24633.569126273138</v>
      </c>
      <c r="CX133" s="814">
        <v>24633.569126273138</v>
      </c>
      <c r="CY133" s="814">
        <v>24633.569126273138</v>
      </c>
      <c r="CZ133" s="814">
        <v>24633.569126273138</v>
      </c>
      <c r="DA133" s="814">
        <v>24633.569126273138</v>
      </c>
      <c r="DB133" s="814">
        <v>22587.979448540143</v>
      </c>
      <c r="DC133" s="814">
        <v>22587.979448540143</v>
      </c>
      <c r="DD133" s="814">
        <v>22587.979448540143</v>
      </c>
      <c r="DE133" s="814">
        <v>15920.369796067647</v>
      </c>
      <c r="DF133" s="814">
        <v>0</v>
      </c>
      <c r="DG133" s="814">
        <v>0</v>
      </c>
      <c r="DH133" s="814">
        <v>0</v>
      </c>
      <c r="DI133" s="814">
        <v>0</v>
      </c>
      <c r="DJ133" s="814">
        <v>0</v>
      </c>
      <c r="DK133" s="814">
        <v>0</v>
      </c>
      <c r="DL133" s="814">
        <v>0</v>
      </c>
      <c r="DM133" s="814">
        <v>0</v>
      </c>
      <c r="DN133" s="814">
        <v>0</v>
      </c>
      <c r="DO133" s="814">
        <v>0</v>
      </c>
      <c r="DP133" s="814">
        <v>0</v>
      </c>
      <c r="DQ133" s="814">
        <v>0</v>
      </c>
      <c r="DR133" s="814">
        <v>0</v>
      </c>
      <c r="DS133" s="814">
        <v>0</v>
      </c>
      <c r="DT133" s="814">
        <v>0</v>
      </c>
      <c r="DU133" s="814">
        <v>0</v>
      </c>
      <c r="DV133" s="808"/>
      <c r="DW133" s="808"/>
      <c r="DX133" s="808"/>
      <c r="DY133" s="814">
        <v>0</v>
      </c>
      <c r="DZ133" s="814">
        <v>17131.855292698623</v>
      </c>
      <c r="EA133" s="814">
        <v>17131.855292698623</v>
      </c>
      <c r="EB133" s="814">
        <v>17131.855292698623</v>
      </c>
      <c r="EC133" s="814">
        <v>17131.855292698623</v>
      </c>
      <c r="ED133" s="814">
        <v>17131.855292698623</v>
      </c>
      <c r="EE133" s="814">
        <v>17131.855292698623</v>
      </c>
      <c r="EF133" s="814">
        <v>15709.213442972414</v>
      </c>
      <c r="EG133" s="814">
        <v>15709.213442972414</v>
      </c>
      <c r="EH133" s="814">
        <v>15709.213442972414</v>
      </c>
      <c r="EI133" s="814">
        <v>11072.105311023804</v>
      </c>
      <c r="EJ133" s="814">
        <v>0</v>
      </c>
      <c r="EK133" s="814">
        <v>0</v>
      </c>
      <c r="EL133" s="814">
        <v>0</v>
      </c>
      <c r="EM133" s="814">
        <v>0</v>
      </c>
      <c r="EN133" s="814">
        <v>0</v>
      </c>
      <c r="EO133" s="814">
        <v>0</v>
      </c>
      <c r="EP133" s="814">
        <v>0</v>
      </c>
      <c r="EQ133" s="814">
        <v>0</v>
      </c>
      <c r="ER133" s="814">
        <v>0</v>
      </c>
      <c r="ES133" s="814">
        <v>0</v>
      </c>
      <c r="ET133" s="814">
        <v>0</v>
      </c>
      <c r="EU133" s="814">
        <v>0</v>
      </c>
      <c r="EV133" s="814">
        <v>0</v>
      </c>
      <c r="EW133" s="814">
        <v>0</v>
      </c>
      <c r="EX133" s="814">
        <v>0</v>
      </c>
      <c r="EY133" s="814">
        <v>0</v>
      </c>
      <c r="EZ133" s="815"/>
      <c r="FA133" s="815"/>
      <c r="FB133" s="815"/>
      <c r="FC133" s="815"/>
      <c r="FD133" s="815"/>
    </row>
    <row r="134" spans="1:160" s="816" customFormat="1">
      <c r="A134" s="797">
        <v>145825</v>
      </c>
      <c r="B134" s="798" t="s">
        <v>1019</v>
      </c>
      <c r="C134" s="799" t="s">
        <v>1020</v>
      </c>
      <c r="D134" s="799"/>
      <c r="E134" s="798" t="s">
        <v>991</v>
      </c>
      <c r="F134" s="800" t="s">
        <v>992</v>
      </c>
      <c r="G134" s="800">
        <v>2015</v>
      </c>
      <c r="H134" s="800" t="s">
        <v>1014</v>
      </c>
      <c r="I134" s="801">
        <v>42284</v>
      </c>
      <c r="J134" s="802">
        <v>2015</v>
      </c>
      <c r="K134" s="803"/>
      <c r="L134" s="803" t="s">
        <v>994</v>
      </c>
      <c r="M134" s="803" t="s">
        <v>22</v>
      </c>
      <c r="N134" s="804">
        <v>0</v>
      </c>
      <c r="O134" s="804">
        <v>12822.434559446516</v>
      </c>
      <c r="P134" s="805">
        <v>191205.18204962468</v>
      </c>
      <c r="Q134" s="805">
        <v>128682.25611407784</v>
      </c>
      <c r="R134" s="805">
        <v>12822.434559446516</v>
      </c>
      <c r="S134" s="806">
        <v>0</v>
      </c>
      <c r="T134" s="807">
        <v>0.89981385612279285</v>
      </c>
      <c r="U134" s="807" t="s">
        <v>1015</v>
      </c>
      <c r="V134" s="808"/>
      <c r="W134" s="808"/>
      <c r="X134" s="808"/>
      <c r="Y134" s="809">
        <v>0.67300611173121927</v>
      </c>
      <c r="Z134" s="808"/>
      <c r="AA134" s="808"/>
      <c r="AB134" s="808"/>
      <c r="AC134" s="809">
        <v>0.66905575446773913</v>
      </c>
      <c r="AD134" s="808"/>
      <c r="AE134" s="810"/>
      <c r="AF134" s="808"/>
      <c r="AG134" s="811">
        <v>4661.32</v>
      </c>
      <c r="AH134" s="812">
        <v>4661.32</v>
      </c>
      <c r="AI134" s="808"/>
      <c r="AJ134" s="808"/>
      <c r="AK134" s="808"/>
      <c r="AL134" s="808"/>
      <c r="AM134" s="813">
        <v>0</v>
      </c>
      <c r="AN134" s="813">
        <v>0</v>
      </c>
      <c r="AO134" s="813">
        <v>0</v>
      </c>
      <c r="AP134" s="813">
        <v>0</v>
      </c>
      <c r="AQ134" s="813">
        <v>0</v>
      </c>
      <c r="AR134" s="813">
        <v>0</v>
      </c>
      <c r="AS134" s="813">
        <v>0</v>
      </c>
      <c r="AT134" s="813">
        <v>0</v>
      </c>
      <c r="AU134" s="813">
        <v>0</v>
      </c>
      <c r="AV134" s="813">
        <v>0</v>
      </c>
      <c r="AW134" s="813">
        <v>0</v>
      </c>
      <c r="AX134" s="813">
        <v>0</v>
      </c>
      <c r="AY134" s="813">
        <v>0</v>
      </c>
      <c r="AZ134" s="813">
        <v>0</v>
      </c>
      <c r="BA134" s="813">
        <v>0</v>
      </c>
      <c r="BB134" s="813">
        <v>0</v>
      </c>
      <c r="BC134" s="813">
        <v>0</v>
      </c>
      <c r="BD134" s="813">
        <v>0</v>
      </c>
      <c r="BE134" s="813">
        <v>0</v>
      </c>
      <c r="BF134" s="813">
        <v>0</v>
      </c>
      <c r="BG134" s="813">
        <v>0</v>
      </c>
      <c r="BH134" s="813">
        <v>0</v>
      </c>
      <c r="BI134" s="813">
        <v>0</v>
      </c>
      <c r="BJ134" s="813">
        <v>0</v>
      </c>
      <c r="BK134" s="813">
        <v>0</v>
      </c>
      <c r="BL134" s="813">
        <v>0</v>
      </c>
      <c r="BM134" s="813">
        <v>0</v>
      </c>
      <c r="BN134" s="808"/>
      <c r="BO134" s="808"/>
      <c r="BP134" s="808"/>
      <c r="BQ134" s="813">
        <v>0</v>
      </c>
      <c r="BR134" s="813">
        <v>0</v>
      </c>
      <c r="BS134" s="813">
        <v>0</v>
      </c>
      <c r="BT134" s="813">
        <v>0</v>
      </c>
      <c r="BU134" s="813">
        <v>0</v>
      </c>
      <c r="BV134" s="813">
        <v>0</v>
      </c>
      <c r="BW134" s="813">
        <v>0</v>
      </c>
      <c r="BX134" s="813">
        <v>0</v>
      </c>
      <c r="BY134" s="813">
        <v>0</v>
      </c>
      <c r="BZ134" s="813">
        <v>0</v>
      </c>
      <c r="CA134" s="813">
        <v>0</v>
      </c>
      <c r="CB134" s="813">
        <v>0</v>
      </c>
      <c r="CC134" s="813">
        <v>0</v>
      </c>
      <c r="CD134" s="813">
        <v>0</v>
      </c>
      <c r="CE134" s="813">
        <v>0</v>
      </c>
      <c r="CF134" s="813">
        <v>0</v>
      </c>
      <c r="CG134" s="813">
        <v>0</v>
      </c>
      <c r="CH134" s="813">
        <v>0</v>
      </c>
      <c r="CI134" s="813">
        <v>0</v>
      </c>
      <c r="CJ134" s="813">
        <v>0</v>
      </c>
      <c r="CK134" s="813">
        <v>0</v>
      </c>
      <c r="CL134" s="813">
        <v>0</v>
      </c>
      <c r="CM134" s="813">
        <v>0</v>
      </c>
      <c r="CN134" s="813">
        <v>0</v>
      </c>
      <c r="CO134" s="813">
        <v>0</v>
      </c>
      <c r="CP134" s="813">
        <v>0</v>
      </c>
      <c r="CQ134" s="813">
        <v>0</v>
      </c>
      <c r="CR134" s="808"/>
      <c r="CS134" s="808"/>
      <c r="CT134" s="808"/>
      <c r="CU134" s="814">
        <v>0</v>
      </c>
      <c r="CV134" s="814">
        <v>19052.47862677279</v>
      </c>
      <c r="CW134" s="814">
        <v>19052.47862677279</v>
      </c>
      <c r="CX134" s="814">
        <v>19052.47862677279</v>
      </c>
      <c r="CY134" s="814">
        <v>19052.47862677279</v>
      </c>
      <c r="CZ134" s="814">
        <v>19052.47862677279</v>
      </c>
      <c r="DA134" s="814">
        <v>19052.47862677279</v>
      </c>
      <c r="DB134" s="814">
        <v>19052.47862677279</v>
      </c>
      <c r="DC134" s="814">
        <v>19052.47862677279</v>
      </c>
      <c r="DD134" s="814">
        <v>16570.566578488862</v>
      </c>
      <c r="DE134" s="814">
        <v>15625.405913885434</v>
      </c>
      <c r="DF134" s="814">
        <v>6589.3805430680777</v>
      </c>
      <c r="DG134" s="814">
        <v>0</v>
      </c>
      <c r="DH134" s="814">
        <v>0</v>
      </c>
      <c r="DI134" s="814">
        <v>0</v>
      </c>
      <c r="DJ134" s="814">
        <v>0</v>
      </c>
      <c r="DK134" s="814">
        <v>0</v>
      </c>
      <c r="DL134" s="814">
        <v>0</v>
      </c>
      <c r="DM134" s="814">
        <v>0</v>
      </c>
      <c r="DN134" s="814">
        <v>0</v>
      </c>
      <c r="DO134" s="814">
        <v>0</v>
      </c>
      <c r="DP134" s="814">
        <v>0</v>
      </c>
      <c r="DQ134" s="814">
        <v>0</v>
      </c>
      <c r="DR134" s="814">
        <v>0</v>
      </c>
      <c r="DS134" s="814">
        <v>0</v>
      </c>
      <c r="DT134" s="814">
        <v>0</v>
      </c>
      <c r="DU134" s="814">
        <v>0</v>
      </c>
      <c r="DV134" s="808"/>
      <c r="DW134" s="808"/>
      <c r="DX134" s="808"/>
      <c r="DY134" s="814">
        <v>0</v>
      </c>
      <c r="DZ134" s="814">
        <v>12822.434559446516</v>
      </c>
      <c r="EA134" s="814">
        <v>12822.434559446516</v>
      </c>
      <c r="EB134" s="814">
        <v>12822.434559446516</v>
      </c>
      <c r="EC134" s="814">
        <v>12822.434559446516</v>
      </c>
      <c r="ED134" s="814">
        <v>12822.434559446516</v>
      </c>
      <c r="EE134" s="814">
        <v>12822.434559446516</v>
      </c>
      <c r="EF134" s="814">
        <v>12822.434559446516</v>
      </c>
      <c r="EG134" s="814">
        <v>12822.434559446516</v>
      </c>
      <c r="EH134" s="814">
        <v>11152.092582172083</v>
      </c>
      <c r="EI134" s="814">
        <v>10515.993678326035</v>
      </c>
      <c r="EJ134" s="814">
        <v>4434.6933780075969</v>
      </c>
      <c r="EK134" s="814">
        <v>0</v>
      </c>
      <c r="EL134" s="814">
        <v>0</v>
      </c>
      <c r="EM134" s="814">
        <v>0</v>
      </c>
      <c r="EN134" s="814">
        <v>0</v>
      </c>
      <c r="EO134" s="814">
        <v>0</v>
      </c>
      <c r="EP134" s="814">
        <v>0</v>
      </c>
      <c r="EQ134" s="814">
        <v>0</v>
      </c>
      <c r="ER134" s="814">
        <v>0</v>
      </c>
      <c r="ES134" s="814">
        <v>0</v>
      </c>
      <c r="ET134" s="814">
        <v>0</v>
      </c>
      <c r="EU134" s="814">
        <v>0</v>
      </c>
      <c r="EV134" s="814">
        <v>0</v>
      </c>
      <c r="EW134" s="814">
        <v>0</v>
      </c>
      <c r="EX134" s="814">
        <v>0</v>
      </c>
      <c r="EY134" s="814">
        <v>0</v>
      </c>
      <c r="EZ134" s="815"/>
      <c r="FA134" s="815"/>
      <c r="FB134" s="815"/>
      <c r="FC134" s="815"/>
      <c r="FD134" s="815"/>
    </row>
    <row r="135" spans="1:160" s="816" customFormat="1">
      <c r="A135" s="797">
        <v>145828</v>
      </c>
      <c r="B135" s="798" t="s">
        <v>1021</v>
      </c>
      <c r="C135" s="799" t="s">
        <v>1022</v>
      </c>
      <c r="D135" s="799"/>
      <c r="E135" s="798" t="s">
        <v>991</v>
      </c>
      <c r="F135" s="800" t="s">
        <v>992</v>
      </c>
      <c r="G135" s="800">
        <v>2015</v>
      </c>
      <c r="H135" s="800" t="s">
        <v>1014</v>
      </c>
      <c r="I135" s="801">
        <v>42272</v>
      </c>
      <c r="J135" s="802">
        <v>2015</v>
      </c>
      <c r="K135" s="803"/>
      <c r="L135" s="803" t="s">
        <v>994</v>
      </c>
      <c r="M135" s="803" t="s">
        <v>22</v>
      </c>
      <c r="N135" s="804">
        <v>0</v>
      </c>
      <c r="O135" s="804">
        <v>12173.095107826492</v>
      </c>
      <c r="P135" s="805">
        <v>181522.38215047907</v>
      </c>
      <c r="Q135" s="805">
        <v>122165.67260328241</v>
      </c>
      <c r="R135" s="805">
        <v>12173.095107826492</v>
      </c>
      <c r="S135" s="806">
        <v>0</v>
      </c>
      <c r="T135" s="807">
        <v>0.89981385612279297</v>
      </c>
      <c r="U135" s="807" t="s">
        <v>1015</v>
      </c>
      <c r="V135" s="808"/>
      <c r="W135" s="808"/>
      <c r="X135" s="808"/>
      <c r="Y135" s="809">
        <v>0.67300611173121927</v>
      </c>
      <c r="Z135" s="808"/>
      <c r="AA135" s="808"/>
      <c r="AB135" s="808"/>
      <c r="AC135" s="809">
        <v>0.66905575446773913</v>
      </c>
      <c r="AD135" s="808"/>
      <c r="AE135" s="810"/>
      <c r="AF135" s="808"/>
      <c r="AG135" s="811">
        <v>4403.8599999999997</v>
      </c>
      <c r="AH135" s="812">
        <v>4403.8599999999997</v>
      </c>
      <c r="AI135" s="808"/>
      <c r="AJ135" s="808"/>
      <c r="AK135" s="808"/>
      <c r="AL135" s="808"/>
      <c r="AM135" s="813">
        <v>0</v>
      </c>
      <c r="AN135" s="813">
        <v>0</v>
      </c>
      <c r="AO135" s="813">
        <v>0</v>
      </c>
      <c r="AP135" s="813">
        <v>0</v>
      </c>
      <c r="AQ135" s="813">
        <v>0</v>
      </c>
      <c r="AR135" s="813">
        <v>0</v>
      </c>
      <c r="AS135" s="813">
        <v>0</v>
      </c>
      <c r="AT135" s="813">
        <v>0</v>
      </c>
      <c r="AU135" s="813">
        <v>0</v>
      </c>
      <c r="AV135" s="813">
        <v>0</v>
      </c>
      <c r="AW135" s="813">
        <v>0</v>
      </c>
      <c r="AX135" s="813">
        <v>0</v>
      </c>
      <c r="AY135" s="813">
        <v>0</v>
      </c>
      <c r="AZ135" s="813">
        <v>0</v>
      </c>
      <c r="BA135" s="813">
        <v>0</v>
      </c>
      <c r="BB135" s="813">
        <v>0</v>
      </c>
      <c r="BC135" s="813">
        <v>0</v>
      </c>
      <c r="BD135" s="813">
        <v>0</v>
      </c>
      <c r="BE135" s="813">
        <v>0</v>
      </c>
      <c r="BF135" s="813">
        <v>0</v>
      </c>
      <c r="BG135" s="813">
        <v>0</v>
      </c>
      <c r="BH135" s="813">
        <v>0</v>
      </c>
      <c r="BI135" s="813">
        <v>0</v>
      </c>
      <c r="BJ135" s="813">
        <v>0</v>
      </c>
      <c r="BK135" s="813">
        <v>0</v>
      </c>
      <c r="BL135" s="813">
        <v>0</v>
      </c>
      <c r="BM135" s="813">
        <v>0</v>
      </c>
      <c r="BN135" s="808"/>
      <c r="BO135" s="808"/>
      <c r="BP135" s="808"/>
      <c r="BQ135" s="813">
        <v>0</v>
      </c>
      <c r="BR135" s="813">
        <v>0</v>
      </c>
      <c r="BS135" s="813">
        <v>0</v>
      </c>
      <c r="BT135" s="813">
        <v>0</v>
      </c>
      <c r="BU135" s="813">
        <v>0</v>
      </c>
      <c r="BV135" s="813">
        <v>0</v>
      </c>
      <c r="BW135" s="813">
        <v>0</v>
      </c>
      <c r="BX135" s="813">
        <v>0</v>
      </c>
      <c r="BY135" s="813">
        <v>0</v>
      </c>
      <c r="BZ135" s="813">
        <v>0</v>
      </c>
      <c r="CA135" s="813">
        <v>0</v>
      </c>
      <c r="CB135" s="813">
        <v>0</v>
      </c>
      <c r="CC135" s="813">
        <v>0</v>
      </c>
      <c r="CD135" s="813">
        <v>0</v>
      </c>
      <c r="CE135" s="813">
        <v>0</v>
      </c>
      <c r="CF135" s="813">
        <v>0</v>
      </c>
      <c r="CG135" s="813">
        <v>0</v>
      </c>
      <c r="CH135" s="813">
        <v>0</v>
      </c>
      <c r="CI135" s="813">
        <v>0</v>
      </c>
      <c r="CJ135" s="813">
        <v>0</v>
      </c>
      <c r="CK135" s="813">
        <v>0</v>
      </c>
      <c r="CL135" s="813">
        <v>0</v>
      </c>
      <c r="CM135" s="813">
        <v>0</v>
      </c>
      <c r="CN135" s="813">
        <v>0</v>
      </c>
      <c r="CO135" s="813">
        <v>0</v>
      </c>
      <c r="CP135" s="813">
        <v>0</v>
      </c>
      <c r="CQ135" s="813">
        <v>0</v>
      </c>
      <c r="CR135" s="808"/>
      <c r="CS135" s="808"/>
      <c r="CT135" s="808"/>
      <c r="CU135" s="814">
        <v>0</v>
      </c>
      <c r="CV135" s="814">
        <v>18087.644221406568</v>
      </c>
      <c r="CW135" s="814">
        <v>18087.644221406568</v>
      </c>
      <c r="CX135" s="814">
        <v>18087.644221406568</v>
      </c>
      <c r="CY135" s="814">
        <v>18087.644221406568</v>
      </c>
      <c r="CZ135" s="814">
        <v>18087.644221406568</v>
      </c>
      <c r="DA135" s="814">
        <v>18087.644221406568</v>
      </c>
      <c r="DB135" s="814">
        <v>18087.644221406568</v>
      </c>
      <c r="DC135" s="814">
        <v>18087.644221406568</v>
      </c>
      <c r="DD135" s="814">
        <v>15731.418399161092</v>
      </c>
      <c r="DE135" s="814">
        <v>14834.121508383223</v>
      </c>
      <c r="DF135" s="814">
        <v>6255.6884716822069</v>
      </c>
      <c r="DG135" s="814">
        <v>0</v>
      </c>
      <c r="DH135" s="814">
        <v>0</v>
      </c>
      <c r="DI135" s="814">
        <v>0</v>
      </c>
      <c r="DJ135" s="814">
        <v>0</v>
      </c>
      <c r="DK135" s="814">
        <v>0</v>
      </c>
      <c r="DL135" s="814">
        <v>0</v>
      </c>
      <c r="DM135" s="814">
        <v>0</v>
      </c>
      <c r="DN135" s="814">
        <v>0</v>
      </c>
      <c r="DO135" s="814">
        <v>0</v>
      </c>
      <c r="DP135" s="814">
        <v>0</v>
      </c>
      <c r="DQ135" s="814">
        <v>0</v>
      </c>
      <c r="DR135" s="814">
        <v>0</v>
      </c>
      <c r="DS135" s="814">
        <v>0</v>
      </c>
      <c r="DT135" s="814">
        <v>0</v>
      </c>
      <c r="DU135" s="814">
        <v>0</v>
      </c>
      <c r="DV135" s="808"/>
      <c r="DW135" s="808"/>
      <c r="DX135" s="808"/>
      <c r="DY135" s="814">
        <v>0</v>
      </c>
      <c r="DZ135" s="814">
        <v>12173.095107826492</v>
      </c>
      <c r="EA135" s="814">
        <v>12173.095107826492</v>
      </c>
      <c r="EB135" s="814">
        <v>12173.095107826492</v>
      </c>
      <c r="EC135" s="814">
        <v>12173.095107826492</v>
      </c>
      <c r="ED135" s="814">
        <v>12173.095107826492</v>
      </c>
      <c r="EE135" s="814">
        <v>12173.095107826492</v>
      </c>
      <c r="EF135" s="814">
        <v>12173.095107826492</v>
      </c>
      <c r="EG135" s="814">
        <v>12173.095107826492</v>
      </c>
      <c r="EH135" s="814">
        <v>10587.340728836367</v>
      </c>
      <c r="EI135" s="814">
        <v>9983.4544373054414</v>
      </c>
      <c r="EJ135" s="814">
        <v>4210.1165745286553</v>
      </c>
      <c r="EK135" s="814">
        <v>0</v>
      </c>
      <c r="EL135" s="814">
        <v>0</v>
      </c>
      <c r="EM135" s="814">
        <v>0</v>
      </c>
      <c r="EN135" s="814">
        <v>0</v>
      </c>
      <c r="EO135" s="814">
        <v>0</v>
      </c>
      <c r="EP135" s="814">
        <v>0</v>
      </c>
      <c r="EQ135" s="814">
        <v>0</v>
      </c>
      <c r="ER135" s="814">
        <v>0</v>
      </c>
      <c r="ES135" s="814">
        <v>0</v>
      </c>
      <c r="ET135" s="814">
        <v>0</v>
      </c>
      <c r="EU135" s="814">
        <v>0</v>
      </c>
      <c r="EV135" s="814">
        <v>0</v>
      </c>
      <c r="EW135" s="814">
        <v>0</v>
      </c>
      <c r="EX135" s="814">
        <v>0</v>
      </c>
      <c r="EY135" s="814">
        <v>0</v>
      </c>
      <c r="EZ135" s="815"/>
      <c r="FA135" s="815"/>
      <c r="FB135" s="815"/>
      <c r="FC135" s="815"/>
      <c r="FD135" s="815"/>
    </row>
    <row r="136" spans="1:160" s="816" customFormat="1">
      <c r="A136" s="797">
        <v>146485</v>
      </c>
      <c r="B136" s="797" t="s">
        <v>1017</v>
      </c>
      <c r="C136" s="799" t="s">
        <v>1018</v>
      </c>
      <c r="D136" s="799"/>
      <c r="E136" s="798" t="s">
        <v>991</v>
      </c>
      <c r="F136" s="800" t="s">
        <v>992</v>
      </c>
      <c r="G136" s="800">
        <v>2015</v>
      </c>
      <c r="H136" s="800" t="s">
        <v>997</v>
      </c>
      <c r="I136" s="801">
        <v>42223</v>
      </c>
      <c r="J136" s="802">
        <v>2015</v>
      </c>
      <c r="K136" s="803"/>
      <c r="L136" s="803" t="s">
        <v>994</v>
      </c>
      <c r="M136" s="803" t="s">
        <v>22</v>
      </c>
      <c r="N136" s="804">
        <v>4.5053850080379689</v>
      </c>
      <c r="O136" s="804">
        <v>15089.932665333503</v>
      </c>
      <c r="P136" s="805">
        <v>203895.25313266035</v>
      </c>
      <c r="Q136" s="805">
        <v>141802.59278024366</v>
      </c>
      <c r="R136" s="805">
        <v>15089.932665333503</v>
      </c>
      <c r="S136" s="806">
        <v>4.5053850080379689</v>
      </c>
      <c r="T136" s="807">
        <v>0.68824232024679077</v>
      </c>
      <c r="U136" s="807">
        <v>0.58695629117961001</v>
      </c>
      <c r="V136" s="808"/>
      <c r="W136" s="808"/>
      <c r="X136" s="808"/>
      <c r="Y136" s="809">
        <v>0.69546784734602263</v>
      </c>
      <c r="Z136" s="808"/>
      <c r="AA136" s="808"/>
      <c r="AB136" s="808"/>
      <c r="AC136" s="809">
        <v>0.69151749008254249</v>
      </c>
      <c r="AD136" s="808"/>
      <c r="AE136" s="810"/>
      <c r="AF136" s="808"/>
      <c r="AG136" s="811">
        <v>7502</v>
      </c>
      <c r="AH136" s="812">
        <v>7502</v>
      </c>
      <c r="AI136" s="808"/>
      <c r="AJ136" s="808"/>
      <c r="AK136" s="808"/>
      <c r="AL136" s="808"/>
      <c r="AM136" s="813">
        <v>0</v>
      </c>
      <c r="AN136" s="813">
        <v>6.5152148320936707</v>
      </c>
      <c r="AO136" s="813">
        <v>6.5152148320936707</v>
      </c>
      <c r="AP136" s="813">
        <v>6.5152148320936707</v>
      </c>
      <c r="AQ136" s="813">
        <v>6.5152148320936707</v>
      </c>
      <c r="AR136" s="813">
        <v>6.5152148320936707</v>
      </c>
      <c r="AS136" s="813">
        <v>6.5152148320936707</v>
      </c>
      <c r="AT136" s="813">
        <v>5.9741866059187965</v>
      </c>
      <c r="AU136" s="813">
        <v>5.9741866059187965</v>
      </c>
      <c r="AV136" s="813">
        <v>5.9741866059187965</v>
      </c>
      <c r="AW136" s="813">
        <v>4.2107024319560606</v>
      </c>
      <c r="AX136" s="813">
        <v>0</v>
      </c>
      <c r="AY136" s="813">
        <v>0</v>
      </c>
      <c r="AZ136" s="813">
        <v>0</v>
      </c>
      <c r="BA136" s="813">
        <v>0</v>
      </c>
      <c r="BB136" s="813">
        <v>0</v>
      </c>
      <c r="BC136" s="813">
        <v>0</v>
      </c>
      <c r="BD136" s="813">
        <v>0</v>
      </c>
      <c r="BE136" s="813">
        <v>0</v>
      </c>
      <c r="BF136" s="813">
        <v>0</v>
      </c>
      <c r="BG136" s="813">
        <v>0</v>
      </c>
      <c r="BH136" s="813">
        <v>0</v>
      </c>
      <c r="BI136" s="813">
        <v>0</v>
      </c>
      <c r="BJ136" s="813">
        <v>0</v>
      </c>
      <c r="BK136" s="813">
        <v>0</v>
      </c>
      <c r="BL136" s="813">
        <v>0</v>
      </c>
      <c r="BM136" s="813">
        <v>0</v>
      </c>
      <c r="BN136" s="808"/>
      <c r="BO136" s="808"/>
      <c r="BP136" s="808"/>
      <c r="BQ136" s="813">
        <v>0</v>
      </c>
      <c r="BR136" s="813">
        <v>4.5053850080379689</v>
      </c>
      <c r="BS136" s="813">
        <v>4.5053850080379689</v>
      </c>
      <c r="BT136" s="813">
        <v>4.5053850080379689</v>
      </c>
      <c r="BU136" s="813">
        <v>4.5053850080379689</v>
      </c>
      <c r="BV136" s="813">
        <v>4.5053850080379689</v>
      </c>
      <c r="BW136" s="813">
        <v>4.5053850080379689</v>
      </c>
      <c r="BX136" s="813">
        <v>4.1312545270097099</v>
      </c>
      <c r="BY136" s="813">
        <v>4.1312545270097099</v>
      </c>
      <c r="BZ136" s="813">
        <v>4.1312545270097099</v>
      </c>
      <c r="CA136" s="813">
        <v>2.9117743772307128</v>
      </c>
      <c r="CB136" s="813">
        <v>0</v>
      </c>
      <c r="CC136" s="813">
        <v>0</v>
      </c>
      <c r="CD136" s="813">
        <v>0</v>
      </c>
      <c r="CE136" s="813">
        <v>0</v>
      </c>
      <c r="CF136" s="813">
        <v>0</v>
      </c>
      <c r="CG136" s="813">
        <v>0</v>
      </c>
      <c r="CH136" s="813">
        <v>0</v>
      </c>
      <c r="CI136" s="813">
        <v>0</v>
      </c>
      <c r="CJ136" s="813">
        <v>0</v>
      </c>
      <c r="CK136" s="813">
        <v>0</v>
      </c>
      <c r="CL136" s="813">
        <v>0</v>
      </c>
      <c r="CM136" s="813">
        <v>0</v>
      </c>
      <c r="CN136" s="813">
        <v>0</v>
      </c>
      <c r="CO136" s="813">
        <v>0</v>
      </c>
      <c r="CP136" s="813">
        <v>0</v>
      </c>
      <c r="CQ136" s="813">
        <v>0</v>
      </c>
      <c r="CR136" s="808"/>
      <c r="CS136" s="808"/>
      <c r="CT136" s="808"/>
      <c r="CU136" s="814">
        <v>0</v>
      </c>
      <c r="CV136" s="814">
        <v>21697.527388100327</v>
      </c>
      <c r="CW136" s="814">
        <v>21697.527388100327</v>
      </c>
      <c r="CX136" s="814">
        <v>21697.527388100327</v>
      </c>
      <c r="CY136" s="814">
        <v>21697.527388100327</v>
      </c>
      <c r="CZ136" s="814">
        <v>21697.527388100327</v>
      </c>
      <c r="DA136" s="814">
        <v>21697.527388100327</v>
      </c>
      <c r="DB136" s="814">
        <v>19895.7487733202</v>
      </c>
      <c r="DC136" s="814">
        <v>19895.7487733202</v>
      </c>
      <c r="DD136" s="814">
        <v>19895.7487733202</v>
      </c>
      <c r="DE136" s="814">
        <v>14022.842484097804</v>
      </c>
      <c r="DF136" s="814">
        <v>0</v>
      </c>
      <c r="DG136" s="814">
        <v>0</v>
      </c>
      <c r="DH136" s="814">
        <v>0</v>
      </c>
      <c r="DI136" s="814">
        <v>0</v>
      </c>
      <c r="DJ136" s="814">
        <v>0</v>
      </c>
      <c r="DK136" s="814">
        <v>0</v>
      </c>
      <c r="DL136" s="814">
        <v>0</v>
      </c>
      <c r="DM136" s="814">
        <v>0</v>
      </c>
      <c r="DN136" s="814">
        <v>0</v>
      </c>
      <c r="DO136" s="814">
        <v>0</v>
      </c>
      <c r="DP136" s="814">
        <v>0</v>
      </c>
      <c r="DQ136" s="814">
        <v>0</v>
      </c>
      <c r="DR136" s="814">
        <v>0</v>
      </c>
      <c r="DS136" s="814">
        <v>0</v>
      </c>
      <c r="DT136" s="814">
        <v>0</v>
      </c>
      <c r="DU136" s="814">
        <v>0</v>
      </c>
      <c r="DV136" s="808"/>
      <c r="DW136" s="808"/>
      <c r="DX136" s="808"/>
      <c r="DY136" s="814">
        <v>0</v>
      </c>
      <c r="DZ136" s="814">
        <v>15089.932665333503</v>
      </c>
      <c r="EA136" s="814">
        <v>15089.932665333503</v>
      </c>
      <c r="EB136" s="814">
        <v>15089.932665333503</v>
      </c>
      <c r="EC136" s="814">
        <v>15089.932665333503</v>
      </c>
      <c r="ED136" s="814">
        <v>15089.932665333503</v>
      </c>
      <c r="EE136" s="814">
        <v>15089.932665333503</v>
      </c>
      <c r="EF136" s="814">
        <v>13836.853570718269</v>
      </c>
      <c r="EG136" s="814">
        <v>13836.853570718269</v>
      </c>
      <c r="EH136" s="814">
        <v>13836.853570718269</v>
      </c>
      <c r="EI136" s="814">
        <v>9752.4360760878535</v>
      </c>
      <c r="EJ136" s="814">
        <v>0</v>
      </c>
      <c r="EK136" s="814">
        <v>0</v>
      </c>
      <c r="EL136" s="814">
        <v>0</v>
      </c>
      <c r="EM136" s="814">
        <v>0</v>
      </c>
      <c r="EN136" s="814">
        <v>0</v>
      </c>
      <c r="EO136" s="814">
        <v>0</v>
      </c>
      <c r="EP136" s="814">
        <v>0</v>
      </c>
      <c r="EQ136" s="814">
        <v>0</v>
      </c>
      <c r="ER136" s="814">
        <v>0</v>
      </c>
      <c r="ES136" s="814">
        <v>0</v>
      </c>
      <c r="ET136" s="814">
        <v>0</v>
      </c>
      <c r="EU136" s="814">
        <v>0</v>
      </c>
      <c r="EV136" s="814">
        <v>0</v>
      </c>
      <c r="EW136" s="814">
        <v>0</v>
      </c>
      <c r="EX136" s="814">
        <v>0</v>
      </c>
      <c r="EY136" s="814">
        <v>0</v>
      </c>
      <c r="EZ136" s="815"/>
      <c r="FA136" s="815"/>
      <c r="FB136" s="815"/>
      <c r="FC136" s="815"/>
      <c r="FD136" s="815"/>
    </row>
    <row r="137" spans="1:160" s="816" customFormat="1">
      <c r="A137" s="797">
        <v>147115</v>
      </c>
      <c r="B137" s="797" t="s">
        <v>1023</v>
      </c>
      <c r="C137" s="799" t="s">
        <v>1024</v>
      </c>
      <c r="D137" s="799"/>
      <c r="E137" s="798" t="s">
        <v>991</v>
      </c>
      <c r="F137" s="800" t="s">
        <v>992</v>
      </c>
      <c r="G137" s="800">
        <v>2015</v>
      </c>
      <c r="H137" s="800" t="s">
        <v>997</v>
      </c>
      <c r="I137" s="801">
        <v>42244</v>
      </c>
      <c r="J137" s="802">
        <v>2015</v>
      </c>
      <c r="K137" s="803"/>
      <c r="L137" s="803" t="s">
        <v>994</v>
      </c>
      <c r="M137" s="803" t="s">
        <v>22</v>
      </c>
      <c r="N137" s="804">
        <v>0.65414139834672247</v>
      </c>
      <c r="O137" s="804">
        <v>548.45316848783057</v>
      </c>
      <c r="P137" s="805">
        <v>15772.207747080894</v>
      </c>
      <c r="Q137" s="805">
        <v>10969.063369756612</v>
      </c>
      <c r="R137" s="805">
        <v>548.45316848783057</v>
      </c>
      <c r="S137" s="806">
        <v>0.65414139834672247</v>
      </c>
      <c r="T137" s="807">
        <v>0.67983654082245237</v>
      </c>
      <c r="U137" s="807">
        <v>0.39414609158369551</v>
      </c>
      <c r="V137" s="808"/>
      <c r="W137" s="808"/>
      <c r="X137" s="808"/>
      <c r="Y137" s="809">
        <v>0.69546784734602263</v>
      </c>
      <c r="Z137" s="808"/>
      <c r="AA137" s="808"/>
      <c r="AB137" s="808"/>
      <c r="AC137" s="809">
        <v>0.69151749008254249</v>
      </c>
      <c r="AD137" s="808"/>
      <c r="AE137" s="810"/>
      <c r="AF137" s="808"/>
      <c r="AG137" s="811">
        <v>24755</v>
      </c>
      <c r="AH137" s="812">
        <v>24755</v>
      </c>
      <c r="AI137" s="808"/>
      <c r="AJ137" s="808"/>
      <c r="AK137" s="808"/>
      <c r="AL137" s="808"/>
      <c r="AM137" s="813">
        <v>0</v>
      </c>
      <c r="AN137" s="813">
        <v>0.94595061980086914</v>
      </c>
      <c r="AO137" s="813">
        <v>0.94595061980086914</v>
      </c>
      <c r="AP137" s="813">
        <v>0.94595061980086914</v>
      </c>
      <c r="AQ137" s="813">
        <v>0.94595061980086914</v>
      </c>
      <c r="AR137" s="813">
        <v>0.94595061980086914</v>
      </c>
      <c r="AS137" s="813">
        <v>0.94595061980086914</v>
      </c>
      <c r="AT137" s="813">
        <v>0.94595061980086914</v>
      </c>
      <c r="AU137" s="813">
        <v>0.94595061980086914</v>
      </c>
      <c r="AV137" s="813">
        <v>0.94595061980086914</v>
      </c>
      <c r="AW137" s="813">
        <v>0.94595061980086914</v>
      </c>
      <c r="AX137" s="813">
        <v>0.94595061980086914</v>
      </c>
      <c r="AY137" s="813">
        <v>0.94595061980086914</v>
      </c>
      <c r="AZ137" s="813">
        <v>0.94595061980086914</v>
      </c>
      <c r="BA137" s="813">
        <v>0.94595061980086914</v>
      </c>
      <c r="BB137" s="813">
        <v>0.94595061980086914</v>
      </c>
      <c r="BC137" s="813">
        <v>0.94595061980086914</v>
      </c>
      <c r="BD137" s="813">
        <v>0.94595061980086914</v>
      </c>
      <c r="BE137" s="813">
        <v>0.94595061980086914</v>
      </c>
      <c r="BF137" s="813">
        <v>0.94595061980086914</v>
      </c>
      <c r="BG137" s="813">
        <v>0.94595061980086914</v>
      </c>
      <c r="BH137" s="813">
        <v>0</v>
      </c>
      <c r="BI137" s="813">
        <v>0</v>
      </c>
      <c r="BJ137" s="813">
        <v>0</v>
      </c>
      <c r="BK137" s="813">
        <v>0</v>
      </c>
      <c r="BL137" s="813">
        <v>0</v>
      </c>
      <c r="BM137" s="813">
        <v>0</v>
      </c>
      <c r="BN137" s="808"/>
      <c r="BO137" s="808"/>
      <c r="BP137" s="808"/>
      <c r="BQ137" s="813">
        <v>0</v>
      </c>
      <c r="BR137" s="813">
        <v>0.65414139834672247</v>
      </c>
      <c r="BS137" s="813">
        <v>0.65414139834672247</v>
      </c>
      <c r="BT137" s="813">
        <v>0.65414139834672247</v>
      </c>
      <c r="BU137" s="813">
        <v>0.65414139834672247</v>
      </c>
      <c r="BV137" s="813">
        <v>0.65414139834672247</v>
      </c>
      <c r="BW137" s="813">
        <v>0.65414139834672247</v>
      </c>
      <c r="BX137" s="813">
        <v>0.65414139834672247</v>
      </c>
      <c r="BY137" s="813">
        <v>0.65414139834672247</v>
      </c>
      <c r="BZ137" s="813">
        <v>0.65414139834672247</v>
      </c>
      <c r="CA137" s="813">
        <v>0.65414139834672247</v>
      </c>
      <c r="CB137" s="813">
        <v>0.65414139834672247</v>
      </c>
      <c r="CC137" s="813">
        <v>0.65414139834672247</v>
      </c>
      <c r="CD137" s="813">
        <v>0.65414139834672247</v>
      </c>
      <c r="CE137" s="813">
        <v>0.65414139834672247</v>
      </c>
      <c r="CF137" s="813">
        <v>0.65414139834672247</v>
      </c>
      <c r="CG137" s="813">
        <v>0.65414139834672247</v>
      </c>
      <c r="CH137" s="813">
        <v>0.65414139834672247</v>
      </c>
      <c r="CI137" s="813">
        <v>0.65414139834672247</v>
      </c>
      <c r="CJ137" s="813">
        <v>0.65414139834672247</v>
      </c>
      <c r="CK137" s="813">
        <v>0.65414139834672247</v>
      </c>
      <c r="CL137" s="813">
        <v>0</v>
      </c>
      <c r="CM137" s="813">
        <v>0</v>
      </c>
      <c r="CN137" s="813">
        <v>0</v>
      </c>
      <c r="CO137" s="813">
        <v>0</v>
      </c>
      <c r="CP137" s="813">
        <v>0</v>
      </c>
      <c r="CQ137" s="813">
        <v>0</v>
      </c>
      <c r="CR137" s="808"/>
      <c r="CS137" s="808"/>
      <c r="CT137" s="808"/>
      <c r="CU137" s="814">
        <v>0</v>
      </c>
      <c r="CV137" s="814">
        <v>788.61038735404475</v>
      </c>
      <c r="CW137" s="814">
        <v>788.61038735404475</v>
      </c>
      <c r="CX137" s="814">
        <v>788.61038735404475</v>
      </c>
      <c r="CY137" s="814">
        <v>788.61038735404475</v>
      </c>
      <c r="CZ137" s="814">
        <v>788.61038735404475</v>
      </c>
      <c r="DA137" s="814">
        <v>788.61038735404475</v>
      </c>
      <c r="DB137" s="814">
        <v>788.61038735404475</v>
      </c>
      <c r="DC137" s="814">
        <v>788.61038735404475</v>
      </c>
      <c r="DD137" s="814">
        <v>788.61038735404475</v>
      </c>
      <c r="DE137" s="814">
        <v>788.61038735404475</v>
      </c>
      <c r="DF137" s="814">
        <v>788.61038735404475</v>
      </c>
      <c r="DG137" s="814">
        <v>788.61038735404475</v>
      </c>
      <c r="DH137" s="814">
        <v>788.61038735404475</v>
      </c>
      <c r="DI137" s="814">
        <v>788.61038735404475</v>
      </c>
      <c r="DJ137" s="814">
        <v>788.61038735404475</v>
      </c>
      <c r="DK137" s="814">
        <v>788.61038735404475</v>
      </c>
      <c r="DL137" s="814">
        <v>788.61038735404475</v>
      </c>
      <c r="DM137" s="814">
        <v>788.61038735404475</v>
      </c>
      <c r="DN137" s="814">
        <v>788.61038735404475</v>
      </c>
      <c r="DO137" s="814">
        <v>788.61038735404475</v>
      </c>
      <c r="DP137" s="814">
        <v>0</v>
      </c>
      <c r="DQ137" s="814">
        <v>0</v>
      </c>
      <c r="DR137" s="814">
        <v>0</v>
      </c>
      <c r="DS137" s="814">
        <v>0</v>
      </c>
      <c r="DT137" s="814">
        <v>0</v>
      </c>
      <c r="DU137" s="814">
        <v>0</v>
      </c>
      <c r="DV137" s="808"/>
      <c r="DW137" s="808"/>
      <c r="DX137" s="808"/>
      <c r="DY137" s="814">
        <v>0</v>
      </c>
      <c r="DZ137" s="814">
        <v>548.45316848783057</v>
      </c>
      <c r="EA137" s="814">
        <v>548.45316848783057</v>
      </c>
      <c r="EB137" s="814">
        <v>548.45316848783057</v>
      </c>
      <c r="EC137" s="814">
        <v>548.45316848783057</v>
      </c>
      <c r="ED137" s="814">
        <v>548.45316848783057</v>
      </c>
      <c r="EE137" s="814">
        <v>548.45316848783057</v>
      </c>
      <c r="EF137" s="814">
        <v>548.45316848783057</v>
      </c>
      <c r="EG137" s="814">
        <v>548.45316848783057</v>
      </c>
      <c r="EH137" s="814">
        <v>548.45316848783057</v>
      </c>
      <c r="EI137" s="814">
        <v>548.45316848783057</v>
      </c>
      <c r="EJ137" s="814">
        <v>548.45316848783057</v>
      </c>
      <c r="EK137" s="814">
        <v>548.45316848783057</v>
      </c>
      <c r="EL137" s="814">
        <v>548.45316848783057</v>
      </c>
      <c r="EM137" s="814">
        <v>548.45316848783057</v>
      </c>
      <c r="EN137" s="814">
        <v>548.45316848783057</v>
      </c>
      <c r="EO137" s="814">
        <v>548.45316848783057</v>
      </c>
      <c r="EP137" s="814">
        <v>548.45316848783057</v>
      </c>
      <c r="EQ137" s="814">
        <v>548.45316848783057</v>
      </c>
      <c r="ER137" s="814">
        <v>548.45316848783057</v>
      </c>
      <c r="ES137" s="814">
        <v>548.45316848783057</v>
      </c>
      <c r="ET137" s="814">
        <v>0</v>
      </c>
      <c r="EU137" s="814">
        <v>0</v>
      </c>
      <c r="EV137" s="814">
        <v>0</v>
      </c>
      <c r="EW137" s="814">
        <v>0</v>
      </c>
      <c r="EX137" s="814">
        <v>0</v>
      </c>
      <c r="EY137" s="814">
        <v>0</v>
      </c>
      <c r="EZ137" s="815"/>
      <c r="FA137" s="815"/>
      <c r="FB137" s="815"/>
      <c r="FC137" s="815"/>
      <c r="FD137" s="815"/>
    </row>
    <row r="138" spans="1:160" s="816" customFormat="1">
      <c r="A138" s="797">
        <v>148591</v>
      </c>
      <c r="B138" s="798"/>
      <c r="C138" s="799" t="s">
        <v>1025</v>
      </c>
      <c r="D138" s="799"/>
      <c r="E138" s="798" t="s">
        <v>991</v>
      </c>
      <c r="F138" s="800" t="s">
        <v>992</v>
      </c>
      <c r="G138" s="800">
        <v>2015</v>
      </c>
      <c r="H138" s="800" t="s">
        <v>993</v>
      </c>
      <c r="I138" s="801">
        <v>42278</v>
      </c>
      <c r="J138" s="802">
        <v>2015</v>
      </c>
      <c r="K138" s="803"/>
      <c r="L138" s="803" t="s">
        <v>994</v>
      </c>
      <c r="M138" s="803" t="s">
        <v>22</v>
      </c>
      <c r="N138" s="804">
        <v>0</v>
      </c>
      <c r="O138" s="804">
        <v>3605.958792816346</v>
      </c>
      <c r="P138" s="805">
        <v>54267.156802038182</v>
      </c>
      <c r="Q138" s="805">
        <v>43271.505513796154</v>
      </c>
      <c r="R138" s="805">
        <v>3605.958792816346</v>
      </c>
      <c r="S138" s="806">
        <v>0</v>
      </c>
      <c r="T138" s="807">
        <v>1.1043377452592222</v>
      </c>
      <c r="U138" s="807" t="s">
        <v>1015</v>
      </c>
      <c r="V138" s="808"/>
      <c r="W138" s="808"/>
      <c r="X138" s="808"/>
      <c r="Y138" s="809">
        <v>0.79737926332950881</v>
      </c>
      <c r="Z138" s="808"/>
      <c r="AA138" s="808"/>
      <c r="AB138" s="808"/>
      <c r="AC138" s="809">
        <v>0.79342890606602867</v>
      </c>
      <c r="AD138" s="808"/>
      <c r="AE138" s="810"/>
      <c r="AF138" s="808"/>
      <c r="AG138" s="811">
        <v>176.58410548823949</v>
      </c>
      <c r="AH138" s="812">
        <v>2648.7615823235924</v>
      </c>
      <c r="AI138" s="808"/>
      <c r="AJ138" s="808"/>
      <c r="AK138" s="808"/>
      <c r="AL138" s="808"/>
      <c r="AM138" s="813">
        <v>0</v>
      </c>
      <c r="AN138" s="813">
        <v>0</v>
      </c>
      <c r="AO138" s="813">
        <v>0</v>
      </c>
      <c r="AP138" s="813">
        <v>0</v>
      </c>
      <c r="AQ138" s="813">
        <v>0</v>
      </c>
      <c r="AR138" s="813">
        <v>0</v>
      </c>
      <c r="AS138" s="813">
        <v>0</v>
      </c>
      <c r="AT138" s="813">
        <v>0</v>
      </c>
      <c r="AU138" s="813">
        <v>0</v>
      </c>
      <c r="AV138" s="813">
        <v>0</v>
      </c>
      <c r="AW138" s="813">
        <v>0</v>
      </c>
      <c r="AX138" s="813">
        <v>0</v>
      </c>
      <c r="AY138" s="813">
        <v>0</v>
      </c>
      <c r="AZ138" s="813">
        <v>0</v>
      </c>
      <c r="BA138" s="813">
        <v>0</v>
      </c>
      <c r="BB138" s="813">
        <v>0</v>
      </c>
      <c r="BC138" s="813">
        <v>0</v>
      </c>
      <c r="BD138" s="813">
        <v>0</v>
      </c>
      <c r="BE138" s="813">
        <v>0</v>
      </c>
      <c r="BF138" s="813">
        <v>0</v>
      </c>
      <c r="BG138" s="813">
        <v>0</v>
      </c>
      <c r="BH138" s="813">
        <v>0</v>
      </c>
      <c r="BI138" s="813">
        <v>0</v>
      </c>
      <c r="BJ138" s="813">
        <v>0</v>
      </c>
      <c r="BK138" s="813">
        <v>0</v>
      </c>
      <c r="BL138" s="813">
        <v>0</v>
      </c>
      <c r="BM138" s="813">
        <v>0</v>
      </c>
      <c r="BN138" s="808"/>
      <c r="BO138" s="808"/>
      <c r="BP138" s="808"/>
      <c r="BQ138" s="813">
        <v>0</v>
      </c>
      <c r="BR138" s="813">
        <v>0</v>
      </c>
      <c r="BS138" s="813">
        <v>0</v>
      </c>
      <c r="BT138" s="813">
        <v>0</v>
      </c>
      <c r="BU138" s="813">
        <v>0</v>
      </c>
      <c r="BV138" s="813">
        <v>0</v>
      </c>
      <c r="BW138" s="813">
        <v>0</v>
      </c>
      <c r="BX138" s="813">
        <v>0</v>
      </c>
      <c r="BY138" s="813">
        <v>0</v>
      </c>
      <c r="BZ138" s="813">
        <v>0</v>
      </c>
      <c r="CA138" s="813">
        <v>0</v>
      </c>
      <c r="CB138" s="813">
        <v>0</v>
      </c>
      <c r="CC138" s="813">
        <v>0</v>
      </c>
      <c r="CD138" s="813">
        <v>0</v>
      </c>
      <c r="CE138" s="813">
        <v>0</v>
      </c>
      <c r="CF138" s="813">
        <v>0</v>
      </c>
      <c r="CG138" s="813">
        <v>0</v>
      </c>
      <c r="CH138" s="813">
        <v>0</v>
      </c>
      <c r="CI138" s="813">
        <v>0</v>
      </c>
      <c r="CJ138" s="813">
        <v>0</v>
      </c>
      <c r="CK138" s="813">
        <v>0</v>
      </c>
      <c r="CL138" s="813">
        <v>0</v>
      </c>
      <c r="CM138" s="813">
        <v>0</v>
      </c>
      <c r="CN138" s="813">
        <v>0</v>
      </c>
      <c r="CO138" s="813">
        <v>0</v>
      </c>
      <c r="CP138" s="813">
        <v>0</v>
      </c>
      <c r="CQ138" s="813">
        <v>0</v>
      </c>
      <c r="CR138" s="808"/>
      <c r="CS138" s="808"/>
      <c r="CT138" s="808"/>
      <c r="CU138" s="814">
        <v>0</v>
      </c>
      <c r="CV138" s="814">
        <v>4522.2630668365155</v>
      </c>
      <c r="CW138" s="814">
        <v>4522.2630668365155</v>
      </c>
      <c r="CX138" s="814">
        <v>4522.2630668365155</v>
      </c>
      <c r="CY138" s="814">
        <v>4522.2630668365155</v>
      </c>
      <c r="CZ138" s="814">
        <v>4522.2630668365155</v>
      </c>
      <c r="DA138" s="814">
        <v>4522.2630668365155</v>
      </c>
      <c r="DB138" s="814">
        <v>4522.2630668365155</v>
      </c>
      <c r="DC138" s="814">
        <v>4522.2630668365155</v>
      </c>
      <c r="DD138" s="814">
        <v>4522.2630668365155</v>
      </c>
      <c r="DE138" s="814">
        <v>4522.2630668365155</v>
      </c>
      <c r="DF138" s="814">
        <v>4522.2630668365155</v>
      </c>
      <c r="DG138" s="814">
        <v>4522.2630668365155</v>
      </c>
      <c r="DH138" s="814">
        <v>0</v>
      </c>
      <c r="DI138" s="814">
        <v>0</v>
      </c>
      <c r="DJ138" s="814">
        <v>0</v>
      </c>
      <c r="DK138" s="814">
        <v>0</v>
      </c>
      <c r="DL138" s="814">
        <v>0</v>
      </c>
      <c r="DM138" s="814">
        <v>0</v>
      </c>
      <c r="DN138" s="814">
        <v>0</v>
      </c>
      <c r="DO138" s="814">
        <v>0</v>
      </c>
      <c r="DP138" s="814">
        <v>0</v>
      </c>
      <c r="DQ138" s="814">
        <v>0</v>
      </c>
      <c r="DR138" s="814">
        <v>0</v>
      </c>
      <c r="DS138" s="814">
        <v>0</v>
      </c>
      <c r="DT138" s="814">
        <v>0</v>
      </c>
      <c r="DU138" s="814">
        <v>0</v>
      </c>
      <c r="DV138" s="808"/>
      <c r="DW138" s="808"/>
      <c r="DX138" s="808"/>
      <c r="DY138" s="814">
        <v>0</v>
      </c>
      <c r="DZ138" s="814">
        <v>3605.958792816346</v>
      </c>
      <c r="EA138" s="814">
        <v>3605.958792816346</v>
      </c>
      <c r="EB138" s="814">
        <v>3605.958792816346</v>
      </c>
      <c r="EC138" s="814">
        <v>3605.958792816346</v>
      </c>
      <c r="ED138" s="814">
        <v>3605.958792816346</v>
      </c>
      <c r="EE138" s="814">
        <v>3605.958792816346</v>
      </c>
      <c r="EF138" s="814">
        <v>3605.958792816346</v>
      </c>
      <c r="EG138" s="814">
        <v>3605.958792816346</v>
      </c>
      <c r="EH138" s="814">
        <v>3605.958792816346</v>
      </c>
      <c r="EI138" s="814">
        <v>3605.958792816346</v>
      </c>
      <c r="EJ138" s="814">
        <v>3605.958792816346</v>
      </c>
      <c r="EK138" s="814">
        <v>3605.958792816346</v>
      </c>
      <c r="EL138" s="814">
        <v>0</v>
      </c>
      <c r="EM138" s="814">
        <v>0</v>
      </c>
      <c r="EN138" s="814">
        <v>0</v>
      </c>
      <c r="EO138" s="814">
        <v>0</v>
      </c>
      <c r="EP138" s="814">
        <v>0</v>
      </c>
      <c r="EQ138" s="814">
        <v>0</v>
      </c>
      <c r="ER138" s="814">
        <v>0</v>
      </c>
      <c r="ES138" s="814">
        <v>0</v>
      </c>
      <c r="ET138" s="814">
        <v>0</v>
      </c>
      <c r="EU138" s="814">
        <v>0</v>
      </c>
      <c r="EV138" s="814">
        <v>0</v>
      </c>
      <c r="EW138" s="814">
        <v>0</v>
      </c>
      <c r="EX138" s="814">
        <v>0</v>
      </c>
      <c r="EY138" s="814">
        <v>0</v>
      </c>
      <c r="EZ138" s="815"/>
      <c r="FA138" s="815"/>
      <c r="FB138" s="815"/>
      <c r="FC138" s="815"/>
      <c r="FD138" s="815"/>
    </row>
    <row r="139" spans="1:160" s="816" customFormat="1">
      <c r="A139" s="797">
        <v>150653</v>
      </c>
      <c r="B139" s="797"/>
      <c r="C139" s="799" t="s">
        <v>1026</v>
      </c>
      <c r="D139" s="799"/>
      <c r="E139" s="798" t="s">
        <v>991</v>
      </c>
      <c r="F139" s="800" t="s">
        <v>992</v>
      </c>
      <c r="G139" s="800">
        <v>2015</v>
      </c>
      <c r="H139" s="800" t="s">
        <v>993</v>
      </c>
      <c r="I139" s="801">
        <v>42073</v>
      </c>
      <c r="J139" s="802">
        <v>2015</v>
      </c>
      <c r="K139" s="803"/>
      <c r="L139" s="803" t="s">
        <v>994</v>
      </c>
      <c r="M139" s="803" t="s">
        <v>22</v>
      </c>
      <c r="N139" s="804">
        <v>0.66576922882025336</v>
      </c>
      <c r="O139" s="804">
        <v>638.55715581764071</v>
      </c>
      <c r="P139" s="805">
        <v>12390.450653393418</v>
      </c>
      <c r="Q139" s="805">
        <v>9879.8884143234754</v>
      </c>
      <c r="R139" s="805">
        <v>638.55715581764071</v>
      </c>
      <c r="S139" s="806">
        <v>0.66576922882025336</v>
      </c>
      <c r="T139" s="807">
        <v>1.1746532706458273</v>
      </c>
      <c r="U139" s="807">
        <v>1.2294561517680644</v>
      </c>
      <c r="V139" s="808"/>
      <c r="W139" s="808"/>
      <c r="X139" s="808"/>
      <c r="Y139" s="809">
        <v>0.79737926332950881</v>
      </c>
      <c r="Z139" s="808"/>
      <c r="AA139" s="808"/>
      <c r="AB139" s="808"/>
      <c r="AC139" s="809">
        <v>0.79342890606602867</v>
      </c>
      <c r="AD139" s="808"/>
      <c r="AE139" s="810"/>
      <c r="AF139" s="808"/>
      <c r="AG139" s="811">
        <v>12245.36</v>
      </c>
      <c r="AH139" s="812">
        <v>12245.36</v>
      </c>
      <c r="AI139" s="808"/>
      <c r="AJ139" s="808"/>
      <c r="AK139" s="808"/>
      <c r="AL139" s="808"/>
      <c r="AM139" s="813">
        <v>0</v>
      </c>
      <c r="AN139" s="813">
        <v>0.83910382358170399</v>
      </c>
      <c r="AO139" s="813">
        <v>0.83910382358170399</v>
      </c>
      <c r="AP139" s="813">
        <v>0.83910382358170399</v>
      </c>
      <c r="AQ139" s="813">
        <v>0.83910382358170399</v>
      </c>
      <c r="AR139" s="813">
        <v>0.83910382358170399</v>
      </c>
      <c r="AS139" s="813">
        <v>0.83910382358170399</v>
      </c>
      <c r="AT139" s="813">
        <v>0.83910382358170399</v>
      </c>
      <c r="AU139" s="813">
        <v>0.83910382358170399</v>
      </c>
      <c r="AV139" s="813">
        <v>0.83910382358170399</v>
      </c>
      <c r="AW139" s="813">
        <v>0.83910382358170399</v>
      </c>
      <c r="AX139" s="813">
        <v>0.83910382358170399</v>
      </c>
      <c r="AY139" s="813">
        <v>0.83910382358170399</v>
      </c>
      <c r="AZ139" s="813">
        <v>0.83910382358170399</v>
      </c>
      <c r="BA139" s="813">
        <v>0.83910382358170399</v>
      </c>
      <c r="BB139" s="813">
        <v>0.83910382358170399</v>
      </c>
      <c r="BC139" s="813">
        <v>0.39623059170768926</v>
      </c>
      <c r="BD139" s="813">
        <v>0</v>
      </c>
      <c r="BE139" s="813">
        <v>0</v>
      </c>
      <c r="BF139" s="813">
        <v>0</v>
      </c>
      <c r="BG139" s="813">
        <v>0</v>
      </c>
      <c r="BH139" s="813">
        <v>0</v>
      </c>
      <c r="BI139" s="813">
        <v>0</v>
      </c>
      <c r="BJ139" s="813">
        <v>0</v>
      </c>
      <c r="BK139" s="813">
        <v>0</v>
      </c>
      <c r="BL139" s="813">
        <v>0</v>
      </c>
      <c r="BM139" s="813">
        <v>0</v>
      </c>
      <c r="BN139" s="808"/>
      <c r="BO139" s="808"/>
      <c r="BP139" s="808"/>
      <c r="BQ139" s="813">
        <v>0</v>
      </c>
      <c r="BR139" s="813">
        <v>0.66576922882025336</v>
      </c>
      <c r="BS139" s="813">
        <v>0.66576922882025336</v>
      </c>
      <c r="BT139" s="813">
        <v>0.66576922882025336</v>
      </c>
      <c r="BU139" s="813">
        <v>0.66576922882025336</v>
      </c>
      <c r="BV139" s="813">
        <v>0.66576922882025336</v>
      </c>
      <c r="BW139" s="813">
        <v>0.66576922882025336</v>
      </c>
      <c r="BX139" s="813">
        <v>0.66576922882025336</v>
      </c>
      <c r="BY139" s="813">
        <v>0.66576922882025336</v>
      </c>
      <c r="BZ139" s="813">
        <v>0.66576922882025336</v>
      </c>
      <c r="CA139" s="813">
        <v>0.66576922882025336</v>
      </c>
      <c r="CB139" s="813">
        <v>0.66576922882025336</v>
      </c>
      <c r="CC139" s="813">
        <v>0.66576922882025336</v>
      </c>
      <c r="CD139" s="813">
        <v>0.66576922882025336</v>
      </c>
      <c r="CE139" s="813">
        <v>0.66576922882025336</v>
      </c>
      <c r="CF139" s="813">
        <v>0.66576922882025336</v>
      </c>
      <c r="CG139" s="813">
        <v>0.31438080492852716</v>
      </c>
      <c r="CH139" s="813">
        <v>0</v>
      </c>
      <c r="CI139" s="813">
        <v>0</v>
      </c>
      <c r="CJ139" s="813">
        <v>0</v>
      </c>
      <c r="CK139" s="813">
        <v>0</v>
      </c>
      <c r="CL139" s="813">
        <v>0</v>
      </c>
      <c r="CM139" s="813">
        <v>0</v>
      </c>
      <c r="CN139" s="813">
        <v>0</v>
      </c>
      <c r="CO139" s="813">
        <v>0</v>
      </c>
      <c r="CP139" s="813">
        <v>0</v>
      </c>
      <c r="CQ139" s="813">
        <v>0</v>
      </c>
      <c r="CR139" s="808"/>
      <c r="CS139" s="808"/>
      <c r="CT139" s="808"/>
      <c r="CU139" s="814">
        <v>0</v>
      </c>
      <c r="CV139" s="814">
        <v>800.81986726279274</v>
      </c>
      <c r="CW139" s="814">
        <v>800.81986726279274</v>
      </c>
      <c r="CX139" s="814">
        <v>800.81986726279274</v>
      </c>
      <c r="CY139" s="814">
        <v>800.81986726279274</v>
      </c>
      <c r="CZ139" s="814">
        <v>800.81986726279274</v>
      </c>
      <c r="DA139" s="814">
        <v>800.81986726279274</v>
      </c>
      <c r="DB139" s="814">
        <v>800.81986726279274</v>
      </c>
      <c r="DC139" s="814">
        <v>800.81986726279274</v>
      </c>
      <c r="DD139" s="814">
        <v>800.81986726279274</v>
      </c>
      <c r="DE139" s="814">
        <v>800.81986726279274</v>
      </c>
      <c r="DF139" s="814">
        <v>800.81986726279274</v>
      </c>
      <c r="DG139" s="814">
        <v>800.81986726279274</v>
      </c>
      <c r="DH139" s="814">
        <v>800.81986726279274</v>
      </c>
      <c r="DI139" s="814">
        <v>800.81986726279274</v>
      </c>
      <c r="DJ139" s="814">
        <v>800.81986726279274</v>
      </c>
      <c r="DK139" s="814">
        <v>378.15264445152769</v>
      </c>
      <c r="DL139" s="814">
        <v>0</v>
      </c>
      <c r="DM139" s="814">
        <v>0</v>
      </c>
      <c r="DN139" s="814">
        <v>0</v>
      </c>
      <c r="DO139" s="814">
        <v>0</v>
      </c>
      <c r="DP139" s="814">
        <v>0</v>
      </c>
      <c r="DQ139" s="814">
        <v>0</v>
      </c>
      <c r="DR139" s="814">
        <v>0</v>
      </c>
      <c r="DS139" s="814">
        <v>0</v>
      </c>
      <c r="DT139" s="814">
        <v>0</v>
      </c>
      <c r="DU139" s="814">
        <v>0</v>
      </c>
      <c r="DV139" s="808"/>
      <c r="DW139" s="808"/>
      <c r="DX139" s="808"/>
      <c r="DY139" s="814">
        <v>0</v>
      </c>
      <c r="DZ139" s="814">
        <v>638.55715581764071</v>
      </c>
      <c r="EA139" s="814">
        <v>638.55715581764071</v>
      </c>
      <c r="EB139" s="814">
        <v>638.55715581764071</v>
      </c>
      <c r="EC139" s="814">
        <v>638.55715581764071</v>
      </c>
      <c r="ED139" s="814">
        <v>638.55715581764071</v>
      </c>
      <c r="EE139" s="814">
        <v>638.55715581764071</v>
      </c>
      <c r="EF139" s="814">
        <v>638.55715581764071</v>
      </c>
      <c r="EG139" s="814">
        <v>638.55715581764071</v>
      </c>
      <c r="EH139" s="814">
        <v>638.55715581764071</v>
      </c>
      <c r="EI139" s="814">
        <v>638.55715581764071</v>
      </c>
      <c r="EJ139" s="814">
        <v>638.55715581764071</v>
      </c>
      <c r="EK139" s="814">
        <v>638.55715581764071</v>
      </c>
      <c r="EL139" s="814">
        <v>638.55715581764071</v>
      </c>
      <c r="EM139" s="814">
        <v>638.55715581764071</v>
      </c>
      <c r="EN139" s="814">
        <v>638.55715581764071</v>
      </c>
      <c r="EO139" s="814">
        <v>301.53107705886481</v>
      </c>
      <c r="EP139" s="814">
        <v>0</v>
      </c>
      <c r="EQ139" s="814">
        <v>0</v>
      </c>
      <c r="ER139" s="814">
        <v>0</v>
      </c>
      <c r="ES139" s="814">
        <v>0</v>
      </c>
      <c r="ET139" s="814">
        <v>0</v>
      </c>
      <c r="EU139" s="814">
        <v>0</v>
      </c>
      <c r="EV139" s="814">
        <v>0</v>
      </c>
      <c r="EW139" s="814">
        <v>0</v>
      </c>
      <c r="EX139" s="814">
        <v>0</v>
      </c>
      <c r="EY139" s="814">
        <v>0</v>
      </c>
      <c r="EZ139" s="815"/>
      <c r="FA139" s="815"/>
      <c r="FB139" s="815"/>
      <c r="FC139" s="815"/>
      <c r="FD139" s="815"/>
    </row>
    <row r="140" spans="1:160" customFormat="1">
      <c r="A140" s="817">
        <v>133297</v>
      </c>
      <c r="B140" s="817" t="s">
        <v>1027</v>
      </c>
      <c r="C140" s="818" t="s">
        <v>1028</v>
      </c>
      <c r="D140" s="818"/>
      <c r="E140" s="819" t="s">
        <v>1029</v>
      </c>
      <c r="F140" s="820" t="s">
        <v>992</v>
      </c>
      <c r="G140" s="820">
        <v>2015</v>
      </c>
      <c r="H140" s="820" t="s">
        <v>997</v>
      </c>
      <c r="I140" s="821">
        <v>42025</v>
      </c>
      <c r="J140" s="822">
        <v>2015</v>
      </c>
      <c r="K140" s="823"/>
      <c r="L140" s="823" t="s">
        <v>994</v>
      </c>
      <c r="M140" s="823" t="s">
        <v>22</v>
      </c>
      <c r="N140" s="824">
        <v>31.909607235190606</v>
      </c>
      <c r="O140" s="824">
        <v>212619.58587078407</v>
      </c>
      <c r="P140" s="825">
        <v>2872917.0131871365</v>
      </c>
      <c r="Q140" s="825">
        <v>1998021.410765023</v>
      </c>
      <c r="R140" s="825">
        <v>212619.58587078407</v>
      </c>
      <c r="S140" s="826">
        <v>31.909607235190606</v>
      </c>
      <c r="T140" s="827">
        <v>0.96037112112869971</v>
      </c>
      <c r="U140" s="827">
        <v>0.92845722686522347</v>
      </c>
      <c r="V140" s="828"/>
      <c r="W140" s="828"/>
      <c r="X140" s="828"/>
      <c r="Y140" s="829">
        <v>0.69546784734602263</v>
      </c>
      <c r="Z140" s="828"/>
      <c r="AA140" s="828"/>
      <c r="AB140" s="828"/>
      <c r="AC140" s="829">
        <v>0.69151749008254249</v>
      </c>
      <c r="AD140" s="828"/>
      <c r="AE140" s="830"/>
      <c r="AF140" s="828"/>
      <c r="AG140" s="831">
        <v>20475.809991935108</v>
      </c>
      <c r="AH140" s="832">
        <v>20475.809991935108</v>
      </c>
      <c r="AI140" s="828"/>
      <c r="AJ140" s="828"/>
      <c r="AK140" s="828"/>
      <c r="AL140" s="828"/>
      <c r="AM140" s="833">
        <v>0</v>
      </c>
      <c r="AN140" s="833">
        <v>46.144324175201611</v>
      </c>
      <c r="AO140" s="833">
        <v>46.144324175201611</v>
      </c>
      <c r="AP140" s="833">
        <v>46.144324175201611</v>
      </c>
      <c r="AQ140" s="833">
        <v>46.144324175201611</v>
      </c>
      <c r="AR140" s="833">
        <v>46.144324175201611</v>
      </c>
      <c r="AS140" s="833">
        <v>46.144324175201611</v>
      </c>
      <c r="AT140" s="833">
        <v>42.312465594948925</v>
      </c>
      <c r="AU140" s="833">
        <v>42.312465594948925</v>
      </c>
      <c r="AV140" s="833">
        <v>42.312465594948925</v>
      </c>
      <c r="AW140" s="833">
        <v>29.822503636929458</v>
      </c>
      <c r="AX140" s="833">
        <v>0</v>
      </c>
      <c r="AY140" s="833">
        <v>0</v>
      </c>
      <c r="AZ140" s="833">
        <v>0</v>
      </c>
      <c r="BA140" s="833">
        <v>0</v>
      </c>
      <c r="BB140" s="833">
        <v>0</v>
      </c>
      <c r="BC140" s="833">
        <v>0</v>
      </c>
      <c r="BD140" s="833">
        <v>0</v>
      </c>
      <c r="BE140" s="833">
        <v>0</v>
      </c>
      <c r="BF140" s="833">
        <v>0</v>
      </c>
      <c r="BG140" s="833">
        <v>0</v>
      </c>
      <c r="BH140" s="833">
        <v>0</v>
      </c>
      <c r="BI140" s="833">
        <v>0</v>
      </c>
      <c r="BJ140" s="833">
        <v>0</v>
      </c>
      <c r="BK140" s="833">
        <v>0</v>
      </c>
      <c r="BL140" s="833">
        <v>0</v>
      </c>
      <c r="BM140" s="833">
        <v>0</v>
      </c>
      <c r="BN140" s="828"/>
      <c r="BO140" s="828"/>
      <c r="BP140" s="828"/>
      <c r="BQ140" s="833">
        <v>0</v>
      </c>
      <c r="BR140" s="833">
        <v>31.909607235190606</v>
      </c>
      <c r="BS140" s="833">
        <v>31.909607235190606</v>
      </c>
      <c r="BT140" s="833">
        <v>31.909607235190606</v>
      </c>
      <c r="BU140" s="833">
        <v>31.909607235190606</v>
      </c>
      <c r="BV140" s="833">
        <v>31.909607235190606</v>
      </c>
      <c r="BW140" s="833">
        <v>31.909607235190606</v>
      </c>
      <c r="BX140" s="833">
        <v>29.259810007423013</v>
      </c>
      <c r="BY140" s="833">
        <v>29.259810007423013</v>
      </c>
      <c r="BZ140" s="833">
        <v>29.259810007423013</v>
      </c>
      <c r="CA140" s="833">
        <v>20.622782862986956</v>
      </c>
      <c r="CB140" s="833">
        <v>0</v>
      </c>
      <c r="CC140" s="833">
        <v>0</v>
      </c>
      <c r="CD140" s="833">
        <v>0</v>
      </c>
      <c r="CE140" s="833">
        <v>0</v>
      </c>
      <c r="CF140" s="833">
        <v>0</v>
      </c>
      <c r="CG140" s="833">
        <v>0</v>
      </c>
      <c r="CH140" s="833">
        <v>0</v>
      </c>
      <c r="CI140" s="833">
        <v>0</v>
      </c>
      <c r="CJ140" s="833">
        <v>0</v>
      </c>
      <c r="CK140" s="833">
        <v>0</v>
      </c>
      <c r="CL140" s="833">
        <v>0</v>
      </c>
      <c r="CM140" s="833">
        <v>0</v>
      </c>
      <c r="CN140" s="833">
        <v>0</v>
      </c>
      <c r="CO140" s="833">
        <v>0</v>
      </c>
      <c r="CP140" s="833">
        <v>0</v>
      </c>
      <c r="CQ140" s="833">
        <v>0</v>
      </c>
      <c r="CR140" s="828"/>
      <c r="CS140" s="828"/>
      <c r="CT140" s="828"/>
      <c r="CU140" s="834">
        <v>0</v>
      </c>
      <c r="CV140" s="834">
        <v>305721.66158674686</v>
      </c>
      <c r="CW140" s="834">
        <v>305721.66158674686</v>
      </c>
      <c r="CX140" s="834">
        <v>305721.66158674686</v>
      </c>
      <c r="CY140" s="834">
        <v>305721.66158674686</v>
      </c>
      <c r="CZ140" s="834">
        <v>305721.66158674686</v>
      </c>
      <c r="DA140" s="834">
        <v>305721.66158674686</v>
      </c>
      <c r="DB140" s="834">
        <v>280334.3102047572</v>
      </c>
      <c r="DC140" s="834">
        <v>280334.3102047572</v>
      </c>
      <c r="DD140" s="834">
        <v>280334.3102047572</v>
      </c>
      <c r="DE140" s="834">
        <v>197584.11305238368</v>
      </c>
      <c r="DF140" s="834">
        <v>0</v>
      </c>
      <c r="DG140" s="834">
        <v>0</v>
      </c>
      <c r="DH140" s="834">
        <v>0</v>
      </c>
      <c r="DI140" s="834">
        <v>0</v>
      </c>
      <c r="DJ140" s="834">
        <v>0</v>
      </c>
      <c r="DK140" s="834">
        <v>0</v>
      </c>
      <c r="DL140" s="834">
        <v>0</v>
      </c>
      <c r="DM140" s="834">
        <v>0</v>
      </c>
      <c r="DN140" s="834">
        <v>0</v>
      </c>
      <c r="DO140" s="834">
        <v>0</v>
      </c>
      <c r="DP140" s="834">
        <v>0</v>
      </c>
      <c r="DQ140" s="834">
        <v>0</v>
      </c>
      <c r="DR140" s="834">
        <v>0</v>
      </c>
      <c r="DS140" s="834">
        <v>0</v>
      </c>
      <c r="DT140" s="834">
        <v>0</v>
      </c>
      <c r="DU140" s="834">
        <v>0</v>
      </c>
      <c r="DV140" s="828"/>
      <c r="DW140" s="828"/>
      <c r="DX140" s="828"/>
      <c r="DY140" s="834">
        <v>0</v>
      </c>
      <c r="DZ140" s="834">
        <v>212619.58587078407</v>
      </c>
      <c r="EA140" s="834">
        <v>212619.58587078407</v>
      </c>
      <c r="EB140" s="834">
        <v>212619.58587078407</v>
      </c>
      <c r="EC140" s="834">
        <v>212619.58587078407</v>
      </c>
      <c r="ED140" s="834">
        <v>212619.58587078407</v>
      </c>
      <c r="EE140" s="834">
        <v>212619.58587078407</v>
      </c>
      <c r="EF140" s="834">
        <v>194963.49925533464</v>
      </c>
      <c r="EG140" s="834">
        <v>194963.49925533464</v>
      </c>
      <c r="EH140" s="834">
        <v>194963.49925533464</v>
      </c>
      <c r="EI140" s="834">
        <v>137413.39777431445</v>
      </c>
      <c r="EJ140" s="834">
        <v>0</v>
      </c>
      <c r="EK140" s="834">
        <v>0</v>
      </c>
      <c r="EL140" s="834">
        <v>0</v>
      </c>
      <c r="EM140" s="834">
        <v>0</v>
      </c>
      <c r="EN140" s="834">
        <v>0</v>
      </c>
      <c r="EO140" s="834">
        <v>0</v>
      </c>
      <c r="EP140" s="834">
        <v>0</v>
      </c>
      <c r="EQ140" s="834">
        <v>0</v>
      </c>
      <c r="ER140" s="834">
        <v>0</v>
      </c>
      <c r="ES140" s="834">
        <v>0</v>
      </c>
      <c r="ET140" s="834">
        <v>0</v>
      </c>
      <c r="EU140" s="834">
        <v>0</v>
      </c>
      <c r="EV140" s="834">
        <v>0</v>
      </c>
      <c r="EW140" s="834">
        <v>0</v>
      </c>
      <c r="EX140" s="834">
        <v>0</v>
      </c>
      <c r="EY140" s="834">
        <v>0</v>
      </c>
      <c r="EZ140" s="764"/>
      <c r="FA140" s="764"/>
      <c r="FB140" s="764"/>
      <c r="FC140" s="764"/>
      <c r="FD140" s="764"/>
    </row>
    <row r="141" spans="1:160" customFormat="1">
      <c r="A141" s="817">
        <v>135920</v>
      </c>
      <c r="B141" s="817" t="s">
        <v>1030</v>
      </c>
      <c r="C141" s="818" t="s">
        <v>1031</v>
      </c>
      <c r="D141" s="818"/>
      <c r="E141" s="819" t="s">
        <v>1029</v>
      </c>
      <c r="F141" s="820" t="s">
        <v>992</v>
      </c>
      <c r="G141" s="820">
        <v>2015</v>
      </c>
      <c r="H141" s="820" t="s">
        <v>997</v>
      </c>
      <c r="I141" s="821">
        <v>42034</v>
      </c>
      <c r="J141" s="822">
        <v>2015</v>
      </c>
      <c r="K141" s="823"/>
      <c r="L141" s="823" t="s">
        <v>994</v>
      </c>
      <c r="M141" s="823" t="s">
        <v>22</v>
      </c>
      <c r="N141" s="824">
        <v>26.580638622472655</v>
      </c>
      <c r="O141" s="824">
        <v>234699.26328722131</v>
      </c>
      <c r="P141" s="825">
        <v>3171257.7358236518</v>
      </c>
      <c r="Q141" s="825">
        <v>2205507.7909126971</v>
      </c>
      <c r="R141" s="825">
        <v>234699.26328722131</v>
      </c>
      <c r="S141" s="826">
        <v>26.580638622472655</v>
      </c>
      <c r="T141" s="827">
        <v>0.96037112112869971</v>
      </c>
      <c r="U141" s="827">
        <v>0.92845722686522347</v>
      </c>
      <c r="V141" s="828"/>
      <c r="W141" s="828"/>
      <c r="X141" s="828"/>
      <c r="Y141" s="829">
        <v>0.69546784734602263</v>
      </c>
      <c r="Z141" s="828"/>
      <c r="AA141" s="828"/>
      <c r="AB141" s="828"/>
      <c r="AC141" s="829">
        <v>0.69151749008254249</v>
      </c>
      <c r="AD141" s="828"/>
      <c r="AE141" s="830"/>
      <c r="AF141" s="828"/>
      <c r="AG141" s="831">
        <v>16450</v>
      </c>
      <c r="AH141" s="832">
        <v>16450</v>
      </c>
      <c r="AI141" s="828"/>
      <c r="AJ141" s="828"/>
      <c r="AK141" s="828"/>
      <c r="AL141" s="828"/>
      <c r="AM141" s="833">
        <v>0</v>
      </c>
      <c r="AN141" s="833">
        <v>38.438129192220252</v>
      </c>
      <c r="AO141" s="833">
        <v>38.438129192220252</v>
      </c>
      <c r="AP141" s="833">
        <v>38.438129192220252</v>
      </c>
      <c r="AQ141" s="833">
        <v>38.438129192220252</v>
      </c>
      <c r="AR141" s="833">
        <v>38.438129192220252</v>
      </c>
      <c r="AS141" s="833">
        <v>38.438129192220252</v>
      </c>
      <c r="AT141" s="833">
        <v>35.246198704846783</v>
      </c>
      <c r="AU141" s="833">
        <v>35.246198704846783</v>
      </c>
      <c r="AV141" s="833">
        <v>35.246198704846783</v>
      </c>
      <c r="AW141" s="833">
        <v>24.842085524524737</v>
      </c>
      <c r="AX141" s="833">
        <v>0</v>
      </c>
      <c r="AY141" s="833">
        <v>0</v>
      </c>
      <c r="AZ141" s="833">
        <v>0</v>
      </c>
      <c r="BA141" s="833">
        <v>0</v>
      </c>
      <c r="BB141" s="833">
        <v>0</v>
      </c>
      <c r="BC141" s="833">
        <v>0</v>
      </c>
      <c r="BD141" s="833">
        <v>0</v>
      </c>
      <c r="BE141" s="833">
        <v>0</v>
      </c>
      <c r="BF141" s="833">
        <v>0</v>
      </c>
      <c r="BG141" s="833">
        <v>0</v>
      </c>
      <c r="BH141" s="833">
        <v>0</v>
      </c>
      <c r="BI141" s="833">
        <v>0</v>
      </c>
      <c r="BJ141" s="833">
        <v>0</v>
      </c>
      <c r="BK141" s="833">
        <v>0</v>
      </c>
      <c r="BL141" s="833">
        <v>0</v>
      </c>
      <c r="BM141" s="833">
        <v>0</v>
      </c>
      <c r="BN141" s="828"/>
      <c r="BO141" s="828"/>
      <c r="BP141" s="828"/>
      <c r="BQ141" s="833">
        <v>0</v>
      </c>
      <c r="BR141" s="833">
        <v>26.580638622472655</v>
      </c>
      <c r="BS141" s="833">
        <v>26.580638622472655</v>
      </c>
      <c r="BT141" s="833">
        <v>26.580638622472655</v>
      </c>
      <c r="BU141" s="833">
        <v>26.580638622472655</v>
      </c>
      <c r="BV141" s="833">
        <v>26.580638622472655</v>
      </c>
      <c r="BW141" s="833">
        <v>26.580638622472655</v>
      </c>
      <c r="BX141" s="833">
        <v>24.373362863326207</v>
      </c>
      <c r="BY141" s="833">
        <v>24.373362863326207</v>
      </c>
      <c r="BZ141" s="833">
        <v>24.373362863326207</v>
      </c>
      <c r="CA141" s="833">
        <v>17.178736630335209</v>
      </c>
      <c r="CB141" s="833">
        <v>0</v>
      </c>
      <c r="CC141" s="833">
        <v>0</v>
      </c>
      <c r="CD141" s="833">
        <v>0</v>
      </c>
      <c r="CE141" s="833">
        <v>0</v>
      </c>
      <c r="CF141" s="833">
        <v>0</v>
      </c>
      <c r="CG141" s="833">
        <v>0</v>
      </c>
      <c r="CH141" s="833">
        <v>0</v>
      </c>
      <c r="CI141" s="833">
        <v>0</v>
      </c>
      <c r="CJ141" s="833">
        <v>0</v>
      </c>
      <c r="CK141" s="833">
        <v>0</v>
      </c>
      <c r="CL141" s="833">
        <v>0</v>
      </c>
      <c r="CM141" s="833">
        <v>0</v>
      </c>
      <c r="CN141" s="833">
        <v>0</v>
      </c>
      <c r="CO141" s="833">
        <v>0</v>
      </c>
      <c r="CP141" s="833">
        <v>0</v>
      </c>
      <c r="CQ141" s="833">
        <v>0</v>
      </c>
      <c r="CR141" s="828"/>
      <c r="CS141" s="828"/>
      <c r="CT141" s="828"/>
      <c r="CU141" s="834">
        <v>0</v>
      </c>
      <c r="CV141" s="834">
        <v>337469.61010901944</v>
      </c>
      <c r="CW141" s="834">
        <v>337469.61010901944</v>
      </c>
      <c r="CX141" s="834">
        <v>337469.61010901944</v>
      </c>
      <c r="CY141" s="834">
        <v>337469.61010901944</v>
      </c>
      <c r="CZ141" s="834">
        <v>337469.61010901944</v>
      </c>
      <c r="DA141" s="834">
        <v>337469.61010901944</v>
      </c>
      <c r="DB141" s="834">
        <v>309445.88575754833</v>
      </c>
      <c r="DC141" s="834">
        <v>309445.88575754833</v>
      </c>
      <c r="DD141" s="834">
        <v>309445.88575754833</v>
      </c>
      <c r="DE141" s="834">
        <v>218102.41789689029</v>
      </c>
      <c r="DF141" s="834">
        <v>0</v>
      </c>
      <c r="DG141" s="834">
        <v>0</v>
      </c>
      <c r="DH141" s="834">
        <v>0</v>
      </c>
      <c r="DI141" s="834">
        <v>0</v>
      </c>
      <c r="DJ141" s="834">
        <v>0</v>
      </c>
      <c r="DK141" s="834">
        <v>0</v>
      </c>
      <c r="DL141" s="834">
        <v>0</v>
      </c>
      <c r="DM141" s="834">
        <v>0</v>
      </c>
      <c r="DN141" s="834">
        <v>0</v>
      </c>
      <c r="DO141" s="834">
        <v>0</v>
      </c>
      <c r="DP141" s="834">
        <v>0</v>
      </c>
      <c r="DQ141" s="834">
        <v>0</v>
      </c>
      <c r="DR141" s="834">
        <v>0</v>
      </c>
      <c r="DS141" s="834">
        <v>0</v>
      </c>
      <c r="DT141" s="834">
        <v>0</v>
      </c>
      <c r="DU141" s="834">
        <v>0</v>
      </c>
      <c r="DV141" s="828"/>
      <c r="DW141" s="828"/>
      <c r="DX141" s="828"/>
      <c r="DY141" s="834">
        <v>0</v>
      </c>
      <c r="DZ141" s="834">
        <v>234699.26328722131</v>
      </c>
      <c r="EA141" s="834">
        <v>234699.26328722131</v>
      </c>
      <c r="EB141" s="834">
        <v>234699.26328722131</v>
      </c>
      <c r="EC141" s="834">
        <v>234699.26328722131</v>
      </c>
      <c r="ED141" s="834">
        <v>234699.26328722131</v>
      </c>
      <c r="EE141" s="834">
        <v>234699.26328722131</v>
      </c>
      <c r="EF141" s="834">
        <v>215209.66403788538</v>
      </c>
      <c r="EG141" s="834">
        <v>215209.66403788538</v>
      </c>
      <c r="EH141" s="834">
        <v>215209.66403788538</v>
      </c>
      <c r="EI141" s="834">
        <v>151683.21907571293</v>
      </c>
      <c r="EJ141" s="834">
        <v>0</v>
      </c>
      <c r="EK141" s="834">
        <v>0</v>
      </c>
      <c r="EL141" s="834">
        <v>0</v>
      </c>
      <c r="EM141" s="834">
        <v>0</v>
      </c>
      <c r="EN141" s="834">
        <v>0</v>
      </c>
      <c r="EO141" s="834">
        <v>0</v>
      </c>
      <c r="EP141" s="834">
        <v>0</v>
      </c>
      <c r="EQ141" s="834">
        <v>0</v>
      </c>
      <c r="ER141" s="834">
        <v>0</v>
      </c>
      <c r="ES141" s="834">
        <v>0</v>
      </c>
      <c r="ET141" s="834">
        <v>0</v>
      </c>
      <c r="EU141" s="834">
        <v>0</v>
      </c>
      <c r="EV141" s="834">
        <v>0</v>
      </c>
      <c r="EW141" s="834">
        <v>0</v>
      </c>
      <c r="EX141" s="834">
        <v>0</v>
      </c>
      <c r="EY141" s="834">
        <v>0</v>
      </c>
      <c r="EZ141" s="764"/>
      <c r="FA141" s="764"/>
      <c r="FB141" s="764"/>
      <c r="FC141" s="764"/>
      <c r="FD141" s="764"/>
    </row>
    <row r="142" spans="1:160" customFormat="1">
      <c r="A142" s="817">
        <v>136174</v>
      </c>
      <c r="B142" s="817" t="s">
        <v>1030</v>
      </c>
      <c r="C142" s="818" t="s">
        <v>1032</v>
      </c>
      <c r="D142" s="818"/>
      <c r="E142" s="819" t="s">
        <v>1029</v>
      </c>
      <c r="F142" s="820" t="s">
        <v>992</v>
      </c>
      <c r="G142" s="820">
        <v>2015</v>
      </c>
      <c r="H142" s="820" t="s">
        <v>997</v>
      </c>
      <c r="I142" s="821">
        <v>42089</v>
      </c>
      <c r="J142" s="822">
        <v>2015</v>
      </c>
      <c r="K142" s="823"/>
      <c r="L142" s="823" t="s">
        <v>994</v>
      </c>
      <c r="M142" s="823" t="s">
        <v>22</v>
      </c>
      <c r="N142" s="824">
        <v>8.8667812979539953</v>
      </c>
      <c r="O142" s="824">
        <v>78369.814351302557</v>
      </c>
      <c r="P142" s="825">
        <v>1058933.3623620432</v>
      </c>
      <c r="Q142" s="825">
        <v>736454.10600481578</v>
      </c>
      <c r="R142" s="825">
        <v>78369.814351302557</v>
      </c>
      <c r="S142" s="826">
        <v>8.8667812979539953</v>
      </c>
      <c r="T142" s="827">
        <v>0.9650705827941457</v>
      </c>
      <c r="U142" s="827">
        <v>0.93592761282439285</v>
      </c>
      <c r="V142" s="828"/>
      <c r="W142" s="828"/>
      <c r="X142" s="828"/>
      <c r="Y142" s="829">
        <v>0.69546784734602263</v>
      </c>
      <c r="Z142" s="828"/>
      <c r="AA142" s="828"/>
      <c r="AB142" s="828"/>
      <c r="AC142" s="829">
        <v>0.69151749008254249</v>
      </c>
      <c r="AD142" s="828"/>
      <c r="AE142" s="830"/>
      <c r="AF142" s="828"/>
      <c r="AG142" s="831">
        <v>9180</v>
      </c>
      <c r="AH142" s="832">
        <v>9180</v>
      </c>
      <c r="AI142" s="828"/>
      <c r="AJ142" s="828"/>
      <c r="AK142" s="828"/>
      <c r="AL142" s="828"/>
      <c r="AM142" s="833">
        <v>0</v>
      </c>
      <c r="AN142" s="833">
        <v>12.822208295694182</v>
      </c>
      <c r="AO142" s="833">
        <v>12.822208295694182</v>
      </c>
      <c r="AP142" s="833">
        <v>12.822208295694182</v>
      </c>
      <c r="AQ142" s="833">
        <v>12.822208295694182</v>
      </c>
      <c r="AR142" s="833">
        <v>12.822208295694182</v>
      </c>
      <c r="AS142" s="833">
        <v>12.822208295694182</v>
      </c>
      <c r="AT142" s="833">
        <v>11.757442698757616</v>
      </c>
      <c r="AU142" s="833">
        <v>11.757442698757616</v>
      </c>
      <c r="AV142" s="833">
        <v>11.757442698757616</v>
      </c>
      <c r="AW142" s="833">
        <v>8.2868339794064418</v>
      </c>
      <c r="AX142" s="833">
        <v>0</v>
      </c>
      <c r="AY142" s="833">
        <v>0</v>
      </c>
      <c r="AZ142" s="833">
        <v>0</v>
      </c>
      <c r="BA142" s="833">
        <v>0</v>
      </c>
      <c r="BB142" s="833">
        <v>0</v>
      </c>
      <c r="BC142" s="833">
        <v>0</v>
      </c>
      <c r="BD142" s="833">
        <v>0</v>
      </c>
      <c r="BE142" s="833">
        <v>0</v>
      </c>
      <c r="BF142" s="833">
        <v>0</v>
      </c>
      <c r="BG142" s="833">
        <v>0</v>
      </c>
      <c r="BH142" s="833">
        <v>0</v>
      </c>
      <c r="BI142" s="833">
        <v>0</v>
      </c>
      <c r="BJ142" s="833">
        <v>0</v>
      </c>
      <c r="BK142" s="833">
        <v>0</v>
      </c>
      <c r="BL142" s="833">
        <v>0</v>
      </c>
      <c r="BM142" s="833">
        <v>0</v>
      </c>
      <c r="BN142" s="828"/>
      <c r="BO142" s="828"/>
      <c r="BP142" s="828"/>
      <c r="BQ142" s="833">
        <v>0</v>
      </c>
      <c r="BR142" s="833">
        <v>8.8667812979539953</v>
      </c>
      <c r="BS142" s="833">
        <v>8.8667812979539953</v>
      </c>
      <c r="BT142" s="833">
        <v>8.8667812979539953</v>
      </c>
      <c r="BU142" s="833">
        <v>8.8667812979539953</v>
      </c>
      <c r="BV142" s="833">
        <v>8.8667812979539953</v>
      </c>
      <c r="BW142" s="833">
        <v>8.8667812979539953</v>
      </c>
      <c r="BX142" s="833">
        <v>8.1304772648341803</v>
      </c>
      <c r="BY142" s="833">
        <v>8.1304772648341803</v>
      </c>
      <c r="BZ142" s="833">
        <v>8.1304772648341803</v>
      </c>
      <c r="CA142" s="833">
        <v>5.73049063416987</v>
      </c>
      <c r="CB142" s="833">
        <v>0</v>
      </c>
      <c r="CC142" s="833">
        <v>0</v>
      </c>
      <c r="CD142" s="833">
        <v>0</v>
      </c>
      <c r="CE142" s="833">
        <v>0</v>
      </c>
      <c r="CF142" s="833">
        <v>0</v>
      </c>
      <c r="CG142" s="833">
        <v>0</v>
      </c>
      <c r="CH142" s="833">
        <v>0</v>
      </c>
      <c r="CI142" s="833">
        <v>0</v>
      </c>
      <c r="CJ142" s="833">
        <v>0</v>
      </c>
      <c r="CK142" s="833">
        <v>0</v>
      </c>
      <c r="CL142" s="833">
        <v>0</v>
      </c>
      <c r="CM142" s="833">
        <v>0</v>
      </c>
      <c r="CN142" s="833">
        <v>0</v>
      </c>
      <c r="CO142" s="833">
        <v>0</v>
      </c>
      <c r="CP142" s="833">
        <v>0</v>
      </c>
      <c r="CQ142" s="833">
        <v>0</v>
      </c>
      <c r="CR142" s="828"/>
      <c r="CS142" s="828"/>
      <c r="CT142" s="828"/>
      <c r="CU142" s="834">
        <v>0</v>
      </c>
      <c r="CV142" s="834">
        <v>112686.46659995842</v>
      </c>
      <c r="CW142" s="834">
        <v>112686.46659995842</v>
      </c>
      <c r="CX142" s="834">
        <v>112686.46659995842</v>
      </c>
      <c r="CY142" s="834">
        <v>112686.46659995842</v>
      </c>
      <c r="CZ142" s="834">
        <v>112686.46659995842</v>
      </c>
      <c r="DA142" s="834">
        <v>112686.46659995842</v>
      </c>
      <c r="DB142" s="834">
        <v>103328.89962639201</v>
      </c>
      <c r="DC142" s="834">
        <v>103328.89962639201</v>
      </c>
      <c r="DD142" s="834">
        <v>103328.89962639201</v>
      </c>
      <c r="DE142" s="834">
        <v>72827.863883116617</v>
      </c>
      <c r="DF142" s="834">
        <v>0</v>
      </c>
      <c r="DG142" s="834">
        <v>0</v>
      </c>
      <c r="DH142" s="834">
        <v>0</v>
      </c>
      <c r="DI142" s="834">
        <v>0</v>
      </c>
      <c r="DJ142" s="834">
        <v>0</v>
      </c>
      <c r="DK142" s="834">
        <v>0</v>
      </c>
      <c r="DL142" s="834">
        <v>0</v>
      </c>
      <c r="DM142" s="834">
        <v>0</v>
      </c>
      <c r="DN142" s="834">
        <v>0</v>
      </c>
      <c r="DO142" s="834">
        <v>0</v>
      </c>
      <c r="DP142" s="834">
        <v>0</v>
      </c>
      <c r="DQ142" s="834">
        <v>0</v>
      </c>
      <c r="DR142" s="834">
        <v>0</v>
      </c>
      <c r="DS142" s="834">
        <v>0</v>
      </c>
      <c r="DT142" s="834">
        <v>0</v>
      </c>
      <c r="DU142" s="834">
        <v>0</v>
      </c>
      <c r="DV142" s="828"/>
      <c r="DW142" s="828"/>
      <c r="DX142" s="828"/>
      <c r="DY142" s="834">
        <v>0</v>
      </c>
      <c r="DZ142" s="834">
        <v>78369.814351302557</v>
      </c>
      <c r="EA142" s="834">
        <v>78369.814351302557</v>
      </c>
      <c r="EB142" s="834">
        <v>78369.814351302557</v>
      </c>
      <c r="EC142" s="834">
        <v>78369.814351302557</v>
      </c>
      <c r="ED142" s="834">
        <v>78369.814351302557</v>
      </c>
      <c r="EE142" s="834">
        <v>78369.814351302557</v>
      </c>
      <c r="EF142" s="834">
        <v>71861.927391800084</v>
      </c>
      <c r="EG142" s="834">
        <v>71861.927391800084</v>
      </c>
      <c r="EH142" s="834">
        <v>71861.927391800084</v>
      </c>
      <c r="EI142" s="834">
        <v>50649.437721600254</v>
      </c>
      <c r="EJ142" s="834">
        <v>0</v>
      </c>
      <c r="EK142" s="834">
        <v>0</v>
      </c>
      <c r="EL142" s="834">
        <v>0</v>
      </c>
      <c r="EM142" s="834">
        <v>0</v>
      </c>
      <c r="EN142" s="834">
        <v>0</v>
      </c>
      <c r="EO142" s="834">
        <v>0</v>
      </c>
      <c r="EP142" s="834">
        <v>0</v>
      </c>
      <c r="EQ142" s="834">
        <v>0</v>
      </c>
      <c r="ER142" s="834">
        <v>0</v>
      </c>
      <c r="ES142" s="834">
        <v>0</v>
      </c>
      <c r="ET142" s="834">
        <v>0</v>
      </c>
      <c r="EU142" s="834">
        <v>0</v>
      </c>
      <c r="EV142" s="834">
        <v>0</v>
      </c>
      <c r="EW142" s="834">
        <v>0</v>
      </c>
      <c r="EX142" s="834">
        <v>0</v>
      </c>
      <c r="EY142" s="834">
        <v>0</v>
      </c>
      <c r="EZ142" s="764"/>
      <c r="FA142" s="764"/>
      <c r="FB142" s="764"/>
    </row>
    <row r="143" spans="1:160" customFormat="1">
      <c r="A143" s="817">
        <v>138283</v>
      </c>
      <c r="B143" s="819" t="s">
        <v>1033</v>
      </c>
      <c r="C143" s="818" t="s">
        <v>1034</v>
      </c>
      <c r="D143" s="818"/>
      <c r="E143" s="819" t="s">
        <v>1029</v>
      </c>
      <c r="F143" s="820" t="s">
        <v>992</v>
      </c>
      <c r="G143" s="820">
        <v>2015</v>
      </c>
      <c r="H143" s="820" t="s">
        <v>997</v>
      </c>
      <c r="I143" s="821">
        <v>42263</v>
      </c>
      <c r="J143" s="822">
        <v>2015</v>
      </c>
      <c r="K143" s="823"/>
      <c r="L143" s="823" t="s">
        <v>994</v>
      </c>
      <c r="M143" s="823" t="s">
        <v>22</v>
      </c>
      <c r="N143" s="824">
        <v>0.97413729903523649</v>
      </c>
      <c r="O143" s="824">
        <v>10247.426518813834</v>
      </c>
      <c r="P143" s="825">
        <v>138463.28345864129</v>
      </c>
      <c r="Q143" s="825">
        <v>96296.761683443401</v>
      </c>
      <c r="R143" s="825">
        <v>10247.426518813834</v>
      </c>
      <c r="S143" s="826">
        <v>0.97413729903523649</v>
      </c>
      <c r="T143" s="827">
        <v>0.68824232024679077</v>
      </c>
      <c r="U143" s="827">
        <v>0.58695629117961001</v>
      </c>
      <c r="V143" s="828"/>
      <c r="W143" s="828"/>
      <c r="X143" s="828"/>
      <c r="Y143" s="829">
        <v>0.69546784734602263</v>
      </c>
      <c r="Z143" s="828"/>
      <c r="AA143" s="828"/>
      <c r="AB143" s="828"/>
      <c r="AC143" s="829">
        <v>0.69151749008254249</v>
      </c>
      <c r="AD143" s="828"/>
      <c r="AE143" s="830"/>
      <c r="AF143" s="828"/>
      <c r="AG143" s="831">
        <v>6807.8854644872654</v>
      </c>
      <c r="AH143" s="832">
        <v>6807.8854644872654</v>
      </c>
      <c r="AI143" s="828"/>
      <c r="AJ143" s="828"/>
      <c r="AK143" s="828"/>
      <c r="AL143" s="828"/>
      <c r="AM143" s="833">
        <v>0</v>
      </c>
      <c r="AN143" s="833">
        <v>1.408695098831064</v>
      </c>
      <c r="AO143" s="833">
        <v>1.408695098831064</v>
      </c>
      <c r="AP143" s="833">
        <v>1.408695098831064</v>
      </c>
      <c r="AQ143" s="833">
        <v>1.408695098831064</v>
      </c>
      <c r="AR143" s="833">
        <v>1.408695098831064</v>
      </c>
      <c r="AS143" s="833">
        <v>1.408695098831064</v>
      </c>
      <c r="AT143" s="833">
        <v>1.2917160229013613</v>
      </c>
      <c r="AU143" s="833">
        <v>1.2917160229013613</v>
      </c>
      <c r="AV143" s="833">
        <v>1.2917160229013613</v>
      </c>
      <c r="AW143" s="833">
        <v>0.91042214744995908</v>
      </c>
      <c r="AX143" s="833">
        <v>0</v>
      </c>
      <c r="AY143" s="833">
        <v>0</v>
      </c>
      <c r="AZ143" s="833">
        <v>0</v>
      </c>
      <c r="BA143" s="833">
        <v>0</v>
      </c>
      <c r="BB143" s="833">
        <v>0</v>
      </c>
      <c r="BC143" s="833">
        <v>0</v>
      </c>
      <c r="BD143" s="833">
        <v>0</v>
      </c>
      <c r="BE143" s="833">
        <v>0</v>
      </c>
      <c r="BF143" s="833">
        <v>0</v>
      </c>
      <c r="BG143" s="833">
        <v>0</v>
      </c>
      <c r="BH143" s="833">
        <v>0</v>
      </c>
      <c r="BI143" s="833">
        <v>0</v>
      </c>
      <c r="BJ143" s="833">
        <v>0</v>
      </c>
      <c r="BK143" s="833">
        <v>0</v>
      </c>
      <c r="BL143" s="833">
        <v>0</v>
      </c>
      <c r="BM143" s="833">
        <v>0</v>
      </c>
      <c r="BN143" s="828"/>
      <c r="BO143" s="828"/>
      <c r="BP143" s="828"/>
      <c r="BQ143" s="833">
        <v>0</v>
      </c>
      <c r="BR143" s="833">
        <v>0.97413729903523649</v>
      </c>
      <c r="BS143" s="833">
        <v>0.97413729903523649</v>
      </c>
      <c r="BT143" s="833">
        <v>0.97413729903523649</v>
      </c>
      <c r="BU143" s="833">
        <v>0.97413729903523649</v>
      </c>
      <c r="BV143" s="833">
        <v>0.97413729903523649</v>
      </c>
      <c r="BW143" s="833">
        <v>0.97413729903523649</v>
      </c>
      <c r="BX143" s="833">
        <v>0.89324422205615339</v>
      </c>
      <c r="BY143" s="833">
        <v>0.89324422205615339</v>
      </c>
      <c r="BZ143" s="833">
        <v>0.89324422205615339</v>
      </c>
      <c r="CA143" s="833">
        <v>0.62957283832015409</v>
      </c>
      <c r="CB143" s="833">
        <v>0</v>
      </c>
      <c r="CC143" s="833">
        <v>0</v>
      </c>
      <c r="CD143" s="833">
        <v>0</v>
      </c>
      <c r="CE143" s="833">
        <v>0</v>
      </c>
      <c r="CF143" s="833">
        <v>0</v>
      </c>
      <c r="CG143" s="833">
        <v>0</v>
      </c>
      <c r="CH143" s="833">
        <v>0</v>
      </c>
      <c r="CI143" s="833">
        <v>0</v>
      </c>
      <c r="CJ143" s="833">
        <v>0</v>
      </c>
      <c r="CK143" s="833">
        <v>0</v>
      </c>
      <c r="CL143" s="833">
        <v>0</v>
      </c>
      <c r="CM143" s="833">
        <v>0</v>
      </c>
      <c r="CN143" s="833">
        <v>0</v>
      </c>
      <c r="CO143" s="833">
        <v>0</v>
      </c>
      <c r="CP143" s="833">
        <v>0</v>
      </c>
      <c r="CQ143" s="833">
        <v>0</v>
      </c>
      <c r="CR143" s="828"/>
      <c r="CS143" s="828"/>
      <c r="CT143" s="828"/>
      <c r="CU143" s="834">
        <v>0</v>
      </c>
      <c r="CV143" s="834">
        <v>14734.579834163544</v>
      </c>
      <c r="CW143" s="834">
        <v>14734.579834163544</v>
      </c>
      <c r="CX143" s="834">
        <v>14734.579834163544</v>
      </c>
      <c r="CY143" s="834">
        <v>14734.579834163544</v>
      </c>
      <c r="CZ143" s="834">
        <v>14734.579834163544</v>
      </c>
      <c r="DA143" s="834">
        <v>14734.579834163544</v>
      </c>
      <c r="DB143" s="834">
        <v>13511.009499714906</v>
      </c>
      <c r="DC143" s="834">
        <v>13511.009499714906</v>
      </c>
      <c r="DD143" s="834">
        <v>13511.009499714906</v>
      </c>
      <c r="DE143" s="834">
        <v>9522.7759545153167</v>
      </c>
      <c r="DF143" s="834">
        <v>0</v>
      </c>
      <c r="DG143" s="834">
        <v>0</v>
      </c>
      <c r="DH143" s="834">
        <v>0</v>
      </c>
      <c r="DI143" s="834">
        <v>0</v>
      </c>
      <c r="DJ143" s="834">
        <v>0</v>
      </c>
      <c r="DK143" s="834">
        <v>0</v>
      </c>
      <c r="DL143" s="834">
        <v>0</v>
      </c>
      <c r="DM143" s="834">
        <v>0</v>
      </c>
      <c r="DN143" s="834">
        <v>0</v>
      </c>
      <c r="DO143" s="834">
        <v>0</v>
      </c>
      <c r="DP143" s="834">
        <v>0</v>
      </c>
      <c r="DQ143" s="834">
        <v>0</v>
      </c>
      <c r="DR143" s="834">
        <v>0</v>
      </c>
      <c r="DS143" s="834">
        <v>0</v>
      </c>
      <c r="DT143" s="834">
        <v>0</v>
      </c>
      <c r="DU143" s="834">
        <v>0</v>
      </c>
      <c r="DV143" s="828"/>
      <c r="DW143" s="828"/>
      <c r="DX143" s="828"/>
      <c r="DY143" s="834">
        <v>0</v>
      </c>
      <c r="DZ143" s="834">
        <v>10247.426518813834</v>
      </c>
      <c r="EA143" s="834">
        <v>10247.426518813834</v>
      </c>
      <c r="EB143" s="834">
        <v>10247.426518813834</v>
      </c>
      <c r="EC143" s="834">
        <v>10247.426518813834</v>
      </c>
      <c r="ED143" s="834">
        <v>10247.426518813834</v>
      </c>
      <c r="EE143" s="834">
        <v>10247.426518813834</v>
      </c>
      <c r="EF143" s="834">
        <v>9396.472692238387</v>
      </c>
      <c r="EG143" s="834">
        <v>9396.472692238387</v>
      </c>
      <c r="EH143" s="834">
        <v>9396.472692238387</v>
      </c>
      <c r="EI143" s="834">
        <v>6622.7844938452336</v>
      </c>
      <c r="EJ143" s="834">
        <v>0</v>
      </c>
      <c r="EK143" s="834">
        <v>0</v>
      </c>
      <c r="EL143" s="834">
        <v>0</v>
      </c>
      <c r="EM143" s="834">
        <v>0</v>
      </c>
      <c r="EN143" s="834">
        <v>0</v>
      </c>
      <c r="EO143" s="834">
        <v>0</v>
      </c>
      <c r="EP143" s="834">
        <v>0</v>
      </c>
      <c r="EQ143" s="834">
        <v>0</v>
      </c>
      <c r="ER143" s="834">
        <v>0</v>
      </c>
      <c r="ES143" s="834">
        <v>0</v>
      </c>
      <c r="ET143" s="834">
        <v>0</v>
      </c>
      <c r="EU143" s="834">
        <v>0</v>
      </c>
      <c r="EV143" s="834">
        <v>0</v>
      </c>
      <c r="EW143" s="834">
        <v>0</v>
      </c>
      <c r="EX143" s="834">
        <v>0</v>
      </c>
      <c r="EY143" s="834">
        <v>0</v>
      </c>
      <c r="EZ143" s="764"/>
      <c r="FA143" s="764"/>
      <c r="FB143" s="764"/>
      <c r="FC143" s="764"/>
      <c r="FD143" s="764"/>
    </row>
    <row r="144" spans="1:160" customFormat="1">
      <c r="A144" s="817">
        <v>138288</v>
      </c>
      <c r="B144" s="819" t="s">
        <v>1035</v>
      </c>
      <c r="C144" s="818" t="s">
        <v>1036</v>
      </c>
      <c r="D144" s="818"/>
      <c r="E144" s="819" t="s">
        <v>1029</v>
      </c>
      <c r="F144" s="820" t="s">
        <v>992</v>
      </c>
      <c r="G144" s="820">
        <v>2015</v>
      </c>
      <c r="H144" s="820" t="s">
        <v>997</v>
      </c>
      <c r="I144" s="821">
        <v>42261</v>
      </c>
      <c r="J144" s="822">
        <v>2015</v>
      </c>
      <c r="K144" s="823"/>
      <c r="L144" s="823" t="s">
        <v>994</v>
      </c>
      <c r="M144" s="823" t="s">
        <v>22</v>
      </c>
      <c r="N144" s="824">
        <v>0</v>
      </c>
      <c r="O144" s="824">
        <v>10713.153362795612</v>
      </c>
      <c r="P144" s="825">
        <v>144756.18713491102</v>
      </c>
      <c r="Q144" s="825">
        <v>100673.27385673457</v>
      </c>
      <c r="R144" s="825">
        <v>10713.153362795612</v>
      </c>
      <c r="S144" s="826">
        <v>0</v>
      </c>
      <c r="T144" s="827">
        <v>0.68824232024679077</v>
      </c>
      <c r="U144" s="827" t="s">
        <v>1015</v>
      </c>
      <c r="V144" s="828"/>
      <c r="W144" s="828"/>
      <c r="X144" s="828"/>
      <c r="Y144" s="829">
        <v>0.69546784734602263</v>
      </c>
      <c r="Z144" s="828"/>
      <c r="AA144" s="828"/>
      <c r="AB144" s="828"/>
      <c r="AC144" s="829">
        <v>0.69151749008254249</v>
      </c>
      <c r="AD144" s="828"/>
      <c r="AE144" s="830"/>
      <c r="AF144" s="828"/>
      <c r="AG144" s="831">
        <v>11822.184422560429</v>
      </c>
      <c r="AH144" s="832">
        <v>11822.184422560429</v>
      </c>
      <c r="AI144" s="828"/>
      <c r="AJ144" s="828"/>
      <c r="AK144" s="828"/>
      <c r="AL144" s="828"/>
      <c r="AM144" s="833">
        <v>0</v>
      </c>
      <c r="AN144" s="833">
        <v>0</v>
      </c>
      <c r="AO144" s="833">
        <v>0</v>
      </c>
      <c r="AP144" s="833">
        <v>0</v>
      </c>
      <c r="AQ144" s="833">
        <v>0</v>
      </c>
      <c r="AR144" s="833">
        <v>0</v>
      </c>
      <c r="AS144" s="833">
        <v>0</v>
      </c>
      <c r="AT144" s="833">
        <v>0</v>
      </c>
      <c r="AU144" s="833">
        <v>0</v>
      </c>
      <c r="AV144" s="833">
        <v>0</v>
      </c>
      <c r="AW144" s="833">
        <v>0</v>
      </c>
      <c r="AX144" s="833">
        <v>0</v>
      </c>
      <c r="AY144" s="833">
        <v>0</v>
      </c>
      <c r="AZ144" s="833">
        <v>0</v>
      </c>
      <c r="BA144" s="833">
        <v>0</v>
      </c>
      <c r="BB144" s="833">
        <v>0</v>
      </c>
      <c r="BC144" s="833">
        <v>0</v>
      </c>
      <c r="BD144" s="833">
        <v>0</v>
      </c>
      <c r="BE144" s="833">
        <v>0</v>
      </c>
      <c r="BF144" s="833">
        <v>0</v>
      </c>
      <c r="BG144" s="833">
        <v>0</v>
      </c>
      <c r="BH144" s="833">
        <v>0</v>
      </c>
      <c r="BI144" s="833">
        <v>0</v>
      </c>
      <c r="BJ144" s="833">
        <v>0</v>
      </c>
      <c r="BK144" s="833">
        <v>0</v>
      </c>
      <c r="BL144" s="833">
        <v>0</v>
      </c>
      <c r="BM144" s="833">
        <v>0</v>
      </c>
      <c r="BN144" s="828"/>
      <c r="BO144" s="828"/>
      <c r="BP144" s="828"/>
      <c r="BQ144" s="833">
        <v>0</v>
      </c>
      <c r="BR144" s="833">
        <v>0</v>
      </c>
      <c r="BS144" s="833">
        <v>0</v>
      </c>
      <c r="BT144" s="833">
        <v>0</v>
      </c>
      <c r="BU144" s="833">
        <v>0</v>
      </c>
      <c r="BV144" s="833">
        <v>0</v>
      </c>
      <c r="BW144" s="833">
        <v>0</v>
      </c>
      <c r="BX144" s="833">
        <v>0</v>
      </c>
      <c r="BY144" s="833">
        <v>0</v>
      </c>
      <c r="BZ144" s="833">
        <v>0</v>
      </c>
      <c r="CA144" s="833">
        <v>0</v>
      </c>
      <c r="CB144" s="833">
        <v>0</v>
      </c>
      <c r="CC144" s="833">
        <v>0</v>
      </c>
      <c r="CD144" s="833">
        <v>0</v>
      </c>
      <c r="CE144" s="833">
        <v>0</v>
      </c>
      <c r="CF144" s="833">
        <v>0</v>
      </c>
      <c r="CG144" s="833">
        <v>0</v>
      </c>
      <c r="CH144" s="833">
        <v>0</v>
      </c>
      <c r="CI144" s="833">
        <v>0</v>
      </c>
      <c r="CJ144" s="833">
        <v>0</v>
      </c>
      <c r="CK144" s="833">
        <v>0</v>
      </c>
      <c r="CL144" s="833">
        <v>0</v>
      </c>
      <c r="CM144" s="833">
        <v>0</v>
      </c>
      <c r="CN144" s="833">
        <v>0</v>
      </c>
      <c r="CO144" s="833">
        <v>0</v>
      </c>
      <c r="CP144" s="833">
        <v>0</v>
      </c>
      <c r="CQ144" s="833">
        <v>0</v>
      </c>
      <c r="CR144" s="828"/>
      <c r="CS144" s="828"/>
      <c r="CT144" s="828"/>
      <c r="CU144" s="834">
        <v>0</v>
      </c>
      <c r="CV144" s="834">
        <v>15404.239611763671</v>
      </c>
      <c r="CW144" s="834">
        <v>15404.239611763671</v>
      </c>
      <c r="CX144" s="834">
        <v>15404.239611763671</v>
      </c>
      <c r="CY144" s="834">
        <v>15404.239611763671</v>
      </c>
      <c r="CZ144" s="834">
        <v>15404.239611763671</v>
      </c>
      <c r="DA144" s="834">
        <v>15404.239611763671</v>
      </c>
      <c r="DB144" s="834">
        <v>14125.060237405718</v>
      </c>
      <c r="DC144" s="834">
        <v>14125.060237405718</v>
      </c>
      <c r="DD144" s="834">
        <v>14125.060237405718</v>
      </c>
      <c r="DE144" s="834">
        <v>9955.5687521118143</v>
      </c>
      <c r="DF144" s="834">
        <v>0</v>
      </c>
      <c r="DG144" s="834">
        <v>0</v>
      </c>
      <c r="DH144" s="834">
        <v>0</v>
      </c>
      <c r="DI144" s="834">
        <v>0</v>
      </c>
      <c r="DJ144" s="834">
        <v>0</v>
      </c>
      <c r="DK144" s="834">
        <v>0</v>
      </c>
      <c r="DL144" s="834">
        <v>0</v>
      </c>
      <c r="DM144" s="834">
        <v>0</v>
      </c>
      <c r="DN144" s="834">
        <v>0</v>
      </c>
      <c r="DO144" s="834">
        <v>0</v>
      </c>
      <c r="DP144" s="834">
        <v>0</v>
      </c>
      <c r="DQ144" s="834">
        <v>0</v>
      </c>
      <c r="DR144" s="834">
        <v>0</v>
      </c>
      <c r="DS144" s="834">
        <v>0</v>
      </c>
      <c r="DT144" s="834">
        <v>0</v>
      </c>
      <c r="DU144" s="834">
        <v>0</v>
      </c>
      <c r="DV144" s="828"/>
      <c r="DW144" s="828"/>
      <c r="DX144" s="828"/>
      <c r="DY144" s="834">
        <v>0</v>
      </c>
      <c r="DZ144" s="834">
        <v>10713.153362795612</v>
      </c>
      <c r="EA144" s="834">
        <v>10713.153362795612</v>
      </c>
      <c r="EB144" s="834">
        <v>10713.153362795612</v>
      </c>
      <c r="EC144" s="834">
        <v>10713.153362795612</v>
      </c>
      <c r="ED144" s="834">
        <v>10713.153362795612</v>
      </c>
      <c r="EE144" s="834">
        <v>10713.153362795612</v>
      </c>
      <c r="EF144" s="834">
        <v>9823.5252369414538</v>
      </c>
      <c r="EG144" s="834">
        <v>9823.5252369414538</v>
      </c>
      <c r="EH144" s="834">
        <v>9823.5252369414538</v>
      </c>
      <c r="EI144" s="834">
        <v>6923.7779691365322</v>
      </c>
      <c r="EJ144" s="834">
        <v>0</v>
      </c>
      <c r="EK144" s="834">
        <v>0</v>
      </c>
      <c r="EL144" s="834">
        <v>0</v>
      </c>
      <c r="EM144" s="834">
        <v>0</v>
      </c>
      <c r="EN144" s="834">
        <v>0</v>
      </c>
      <c r="EO144" s="834">
        <v>0</v>
      </c>
      <c r="EP144" s="834">
        <v>0</v>
      </c>
      <c r="EQ144" s="834">
        <v>0</v>
      </c>
      <c r="ER144" s="834">
        <v>0</v>
      </c>
      <c r="ES144" s="834">
        <v>0</v>
      </c>
      <c r="ET144" s="834">
        <v>0</v>
      </c>
      <c r="EU144" s="834">
        <v>0</v>
      </c>
      <c r="EV144" s="834">
        <v>0</v>
      </c>
      <c r="EW144" s="834">
        <v>0</v>
      </c>
      <c r="EX144" s="834">
        <v>0</v>
      </c>
      <c r="EY144" s="834">
        <v>0</v>
      </c>
      <c r="EZ144" s="764"/>
      <c r="FA144" s="764"/>
      <c r="FB144" s="764"/>
      <c r="FC144" s="764"/>
      <c r="FD144" s="764"/>
    </row>
    <row r="145" spans="1:16368" s="835" customFormat="1">
      <c r="A145" s="817">
        <v>138636</v>
      </c>
      <c r="B145" s="817" t="s">
        <v>1030</v>
      </c>
      <c r="C145" s="818" t="s">
        <v>1031</v>
      </c>
      <c r="D145" s="818"/>
      <c r="E145" s="819" t="s">
        <v>1029</v>
      </c>
      <c r="F145" s="820" t="s">
        <v>992</v>
      </c>
      <c r="G145" s="820">
        <v>2015</v>
      </c>
      <c r="H145" s="820" t="s">
        <v>997</v>
      </c>
      <c r="I145" s="821">
        <v>42069</v>
      </c>
      <c r="J145" s="822">
        <v>2015</v>
      </c>
      <c r="K145" s="823"/>
      <c r="L145" s="823" t="s">
        <v>994</v>
      </c>
      <c r="M145" s="823" t="s">
        <v>22</v>
      </c>
      <c r="N145" s="824">
        <v>18.769099097858824</v>
      </c>
      <c r="O145" s="824">
        <v>165138.71966986585</v>
      </c>
      <c r="P145" s="825">
        <v>2231355.2880487009</v>
      </c>
      <c r="Q145" s="825">
        <v>1551835.8588433941</v>
      </c>
      <c r="R145" s="825">
        <v>165138.71966986585</v>
      </c>
      <c r="S145" s="826">
        <v>18.769099097858824</v>
      </c>
      <c r="T145" s="827">
        <v>0.9650705827941457</v>
      </c>
      <c r="U145" s="827">
        <v>0.93592761282439296</v>
      </c>
      <c r="V145" s="828"/>
      <c r="W145" s="828"/>
      <c r="X145" s="828"/>
      <c r="Y145" s="829">
        <v>0.69546784734602263</v>
      </c>
      <c r="Z145" s="828"/>
      <c r="AA145" s="828"/>
      <c r="AB145" s="828"/>
      <c r="AC145" s="829">
        <v>0.69151749008254249</v>
      </c>
      <c r="AD145" s="828"/>
      <c r="AE145" s="830"/>
      <c r="AF145" s="828"/>
      <c r="AG145" s="831">
        <v>19200</v>
      </c>
      <c r="AH145" s="832">
        <v>19200</v>
      </c>
      <c r="AI145" s="828"/>
      <c r="AJ145" s="828"/>
      <c r="AK145" s="828"/>
      <c r="AL145" s="828"/>
      <c r="AM145" s="833">
        <v>0</v>
      </c>
      <c r="AN145" s="833">
        <v>27.141900771907395</v>
      </c>
      <c r="AO145" s="833">
        <v>27.141900771907395</v>
      </c>
      <c r="AP145" s="833">
        <v>27.141900771907395</v>
      </c>
      <c r="AQ145" s="833">
        <v>27.141900771907395</v>
      </c>
      <c r="AR145" s="833">
        <v>27.141900771907395</v>
      </c>
      <c r="AS145" s="833">
        <v>27.141900771907395</v>
      </c>
      <c r="AT145" s="833">
        <v>24.88801739153072</v>
      </c>
      <c r="AU145" s="833">
        <v>24.88801739153072</v>
      </c>
      <c r="AV145" s="833">
        <v>24.88801739153072</v>
      </c>
      <c r="AW145" s="833">
        <v>17.54147338706473</v>
      </c>
      <c r="AX145" s="833">
        <v>0</v>
      </c>
      <c r="AY145" s="833">
        <v>0</v>
      </c>
      <c r="AZ145" s="833">
        <v>0</v>
      </c>
      <c r="BA145" s="833">
        <v>0</v>
      </c>
      <c r="BB145" s="833">
        <v>0</v>
      </c>
      <c r="BC145" s="833">
        <v>0</v>
      </c>
      <c r="BD145" s="833">
        <v>0</v>
      </c>
      <c r="BE145" s="833">
        <v>0</v>
      </c>
      <c r="BF145" s="833">
        <v>0</v>
      </c>
      <c r="BG145" s="833">
        <v>0</v>
      </c>
      <c r="BH145" s="833">
        <v>0</v>
      </c>
      <c r="BI145" s="833">
        <v>0</v>
      </c>
      <c r="BJ145" s="833">
        <v>0</v>
      </c>
      <c r="BK145" s="833">
        <v>0</v>
      </c>
      <c r="BL145" s="833">
        <v>0</v>
      </c>
      <c r="BM145" s="833">
        <v>0</v>
      </c>
      <c r="BN145" s="828"/>
      <c r="BO145" s="828"/>
      <c r="BP145" s="828"/>
      <c r="BQ145" s="833">
        <v>0</v>
      </c>
      <c r="BR145" s="833">
        <v>18.769099097858824</v>
      </c>
      <c r="BS145" s="833">
        <v>18.769099097858824</v>
      </c>
      <c r="BT145" s="833">
        <v>18.769099097858824</v>
      </c>
      <c r="BU145" s="833">
        <v>18.769099097858824</v>
      </c>
      <c r="BV145" s="833">
        <v>18.769099097858824</v>
      </c>
      <c r="BW145" s="833">
        <v>18.769099097858824</v>
      </c>
      <c r="BX145" s="833">
        <v>17.21049931972199</v>
      </c>
      <c r="BY145" s="833">
        <v>17.21049931972199</v>
      </c>
      <c r="BZ145" s="833">
        <v>17.21049931972199</v>
      </c>
      <c r="CA145" s="833">
        <v>12.130235648972718</v>
      </c>
      <c r="CB145" s="833">
        <v>0</v>
      </c>
      <c r="CC145" s="833">
        <v>0</v>
      </c>
      <c r="CD145" s="833">
        <v>0</v>
      </c>
      <c r="CE145" s="833">
        <v>0</v>
      </c>
      <c r="CF145" s="833">
        <v>0</v>
      </c>
      <c r="CG145" s="833">
        <v>0</v>
      </c>
      <c r="CH145" s="833">
        <v>0</v>
      </c>
      <c r="CI145" s="833">
        <v>0</v>
      </c>
      <c r="CJ145" s="833">
        <v>0</v>
      </c>
      <c r="CK145" s="833">
        <v>0</v>
      </c>
      <c r="CL145" s="833">
        <v>0</v>
      </c>
      <c r="CM145" s="833">
        <v>0</v>
      </c>
      <c r="CN145" s="833">
        <v>0</v>
      </c>
      <c r="CO145" s="833">
        <v>0</v>
      </c>
      <c r="CP145" s="833">
        <v>0</v>
      </c>
      <c r="CQ145" s="833">
        <v>0</v>
      </c>
      <c r="CR145" s="828"/>
      <c r="CS145" s="828"/>
      <c r="CT145" s="828"/>
      <c r="CU145" s="834">
        <v>0</v>
      </c>
      <c r="CV145" s="834">
        <v>237449.82647300279</v>
      </c>
      <c r="CW145" s="834">
        <v>237449.82647300279</v>
      </c>
      <c r="CX145" s="834">
        <v>237449.82647300279</v>
      </c>
      <c r="CY145" s="834">
        <v>237449.82647300279</v>
      </c>
      <c r="CZ145" s="834">
        <v>237449.82647300279</v>
      </c>
      <c r="DA145" s="834">
        <v>237449.82647300279</v>
      </c>
      <c r="DB145" s="834">
        <v>217731.81843596965</v>
      </c>
      <c r="DC145" s="834">
        <v>217731.81843596965</v>
      </c>
      <c r="DD145" s="834">
        <v>217731.81843596965</v>
      </c>
      <c r="DE145" s="834">
        <v>153460.87390277517</v>
      </c>
      <c r="DF145" s="834">
        <v>0</v>
      </c>
      <c r="DG145" s="834">
        <v>0</v>
      </c>
      <c r="DH145" s="834">
        <v>0</v>
      </c>
      <c r="DI145" s="834">
        <v>0</v>
      </c>
      <c r="DJ145" s="834">
        <v>0</v>
      </c>
      <c r="DK145" s="834">
        <v>0</v>
      </c>
      <c r="DL145" s="834">
        <v>0</v>
      </c>
      <c r="DM145" s="834">
        <v>0</v>
      </c>
      <c r="DN145" s="834">
        <v>0</v>
      </c>
      <c r="DO145" s="834">
        <v>0</v>
      </c>
      <c r="DP145" s="834">
        <v>0</v>
      </c>
      <c r="DQ145" s="834">
        <v>0</v>
      </c>
      <c r="DR145" s="834">
        <v>0</v>
      </c>
      <c r="DS145" s="834">
        <v>0</v>
      </c>
      <c r="DT145" s="834">
        <v>0</v>
      </c>
      <c r="DU145" s="834">
        <v>0</v>
      </c>
      <c r="DV145" s="828"/>
      <c r="DW145" s="828"/>
      <c r="DX145" s="828"/>
      <c r="DY145" s="834">
        <v>0</v>
      </c>
      <c r="DZ145" s="834">
        <v>165138.71966986585</v>
      </c>
      <c r="EA145" s="834">
        <v>165138.71966986585</v>
      </c>
      <c r="EB145" s="834">
        <v>165138.71966986585</v>
      </c>
      <c r="EC145" s="834">
        <v>165138.71966986585</v>
      </c>
      <c r="ED145" s="834">
        <v>165138.71966986585</v>
      </c>
      <c r="EE145" s="834">
        <v>165138.71966986585</v>
      </c>
      <c r="EF145" s="834">
        <v>151425.47906639884</v>
      </c>
      <c r="EG145" s="834">
        <v>151425.47906639884</v>
      </c>
      <c r="EH145" s="834">
        <v>151425.47906639884</v>
      </c>
      <c r="EI145" s="834">
        <v>106727.10362500246</v>
      </c>
      <c r="EJ145" s="834">
        <v>0</v>
      </c>
      <c r="EK145" s="834">
        <v>0</v>
      </c>
      <c r="EL145" s="834">
        <v>0</v>
      </c>
      <c r="EM145" s="834">
        <v>0</v>
      </c>
      <c r="EN145" s="834">
        <v>0</v>
      </c>
      <c r="EO145" s="834">
        <v>0</v>
      </c>
      <c r="EP145" s="834">
        <v>0</v>
      </c>
      <c r="EQ145" s="834">
        <v>0</v>
      </c>
      <c r="ER145" s="834">
        <v>0</v>
      </c>
      <c r="ES145" s="834">
        <v>0</v>
      </c>
      <c r="ET145" s="834">
        <v>0</v>
      </c>
      <c r="EU145" s="834">
        <v>0</v>
      </c>
      <c r="EV145" s="834">
        <v>0</v>
      </c>
      <c r="EW145" s="834">
        <v>0</v>
      </c>
      <c r="EX145" s="834">
        <v>0</v>
      </c>
      <c r="EY145" s="834">
        <v>0</v>
      </c>
      <c r="EZ145" s="764"/>
      <c r="FA145" s="764"/>
      <c r="FB145" s="764"/>
      <c r="FC145" s="764"/>
      <c r="FD145" s="764"/>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c r="AMK145"/>
      <c r="AML145"/>
      <c r="AMM145"/>
      <c r="AMN145"/>
      <c r="AMO145"/>
      <c r="AMP145"/>
      <c r="AMQ145"/>
      <c r="AMR145"/>
      <c r="AMS145"/>
      <c r="AMT145"/>
      <c r="AMU145"/>
      <c r="AMV145"/>
      <c r="AMW145"/>
      <c r="AMX145"/>
      <c r="AMY145"/>
      <c r="AMZ145"/>
      <c r="ANA145"/>
      <c r="ANB145"/>
      <c r="ANC145"/>
      <c r="AND145"/>
      <c r="ANE145"/>
      <c r="ANF145"/>
      <c r="ANG145"/>
      <c r="ANH145"/>
      <c r="ANI145"/>
      <c r="ANJ145"/>
      <c r="ANK145"/>
      <c r="ANL145"/>
      <c r="ANM145"/>
      <c r="ANN145"/>
      <c r="ANO145"/>
      <c r="ANP145"/>
      <c r="ANQ145"/>
      <c r="ANR145"/>
      <c r="ANS145"/>
      <c r="ANT145"/>
      <c r="ANU145"/>
      <c r="ANV145"/>
      <c r="ANW145"/>
      <c r="ANX145"/>
      <c r="ANY145"/>
      <c r="ANZ145"/>
      <c r="AOA145"/>
      <c r="AOB145"/>
      <c r="AOC145"/>
      <c r="AOD145"/>
      <c r="AOE145"/>
      <c r="AOF145"/>
      <c r="AOG145"/>
      <c r="AOH145"/>
      <c r="AOI145"/>
      <c r="AOJ145"/>
      <c r="AOK145"/>
      <c r="AOL145"/>
      <c r="AOM145"/>
      <c r="AON145"/>
      <c r="AOO145"/>
      <c r="AOP145"/>
      <c r="AOQ145"/>
      <c r="AOR145"/>
      <c r="AOS145"/>
      <c r="AOT145"/>
      <c r="AOU145"/>
      <c r="AOV145"/>
      <c r="AOW145"/>
      <c r="AOX145"/>
      <c r="AOY145"/>
      <c r="AOZ145"/>
      <c r="APA145"/>
      <c r="APB145"/>
      <c r="APC145"/>
      <c r="APD145"/>
      <c r="APE145"/>
      <c r="APF145"/>
      <c r="APG145"/>
      <c r="APH145"/>
      <c r="API145"/>
      <c r="APJ145"/>
      <c r="APK145"/>
      <c r="APL145"/>
      <c r="APM145"/>
      <c r="APN145"/>
      <c r="APO145"/>
      <c r="APP145"/>
      <c r="APQ145"/>
      <c r="APR145"/>
      <c r="APS145"/>
      <c r="APT145"/>
      <c r="APU145"/>
      <c r="APV145"/>
      <c r="APW145"/>
      <c r="APX145"/>
      <c r="APY145"/>
      <c r="APZ145"/>
      <c r="AQA145"/>
      <c r="AQB145"/>
      <c r="AQC145"/>
      <c r="AQD145"/>
      <c r="AQE145"/>
      <c r="AQF145"/>
      <c r="AQG145"/>
      <c r="AQH145"/>
      <c r="AQI145"/>
      <c r="AQJ145"/>
      <c r="AQK145"/>
      <c r="AQL145"/>
      <c r="AQM145"/>
      <c r="AQN145"/>
      <c r="AQO145"/>
      <c r="AQP145"/>
      <c r="AQQ145"/>
      <c r="AQR145"/>
      <c r="AQS145"/>
      <c r="AQT145"/>
      <c r="AQU145"/>
      <c r="AQV145"/>
      <c r="AQW145"/>
      <c r="AQX145"/>
      <c r="AQY145"/>
      <c r="AQZ145"/>
      <c r="ARA145"/>
      <c r="ARB145"/>
      <c r="ARC145"/>
      <c r="ARD145"/>
      <c r="ARE145"/>
      <c r="ARF145"/>
      <c r="ARG145"/>
      <c r="ARH145"/>
      <c r="ARI145"/>
      <c r="ARJ145"/>
      <c r="ARK145"/>
      <c r="ARL145"/>
      <c r="ARM145"/>
      <c r="ARN145"/>
      <c r="ARO145"/>
      <c r="ARP145"/>
      <c r="ARQ145"/>
      <c r="ARR145"/>
      <c r="ARS145"/>
      <c r="ART145"/>
      <c r="ARU145"/>
      <c r="ARV145"/>
      <c r="ARW145"/>
      <c r="ARX145"/>
      <c r="ARY145"/>
      <c r="ARZ145"/>
      <c r="ASA145"/>
      <c r="ASB145"/>
      <c r="ASC145"/>
      <c r="ASD145"/>
      <c r="ASE145"/>
      <c r="ASF145"/>
      <c r="ASG145"/>
      <c r="ASH145"/>
      <c r="ASI145"/>
      <c r="ASJ145"/>
      <c r="ASK145"/>
      <c r="ASL145"/>
      <c r="ASM145"/>
      <c r="ASN145"/>
      <c r="ASO145"/>
      <c r="ASP145"/>
      <c r="ASQ145"/>
      <c r="ASR145"/>
      <c r="ASS145"/>
      <c r="AST145"/>
      <c r="ASU145"/>
      <c r="ASV145"/>
      <c r="ASW145"/>
      <c r="ASX145"/>
      <c r="ASY145"/>
      <c r="ASZ145"/>
      <c r="ATA145"/>
      <c r="ATB145"/>
      <c r="ATC145"/>
      <c r="ATD145"/>
      <c r="ATE145"/>
      <c r="ATF145"/>
      <c r="ATG145"/>
      <c r="ATH145"/>
      <c r="ATI145"/>
      <c r="ATJ145"/>
      <c r="ATK145"/>
      <c r="ATL145"/>
      <c r="ATM145"/>
      <c r="ATN145"/>
      <c r="ATO145"/>
      <c r="ATP145"/>
      <c r="ATQ145"/>
      <c r="ATR145"/>
      <c r="ATS145"/>
      <c r="ATT145"/>
      <c r="ATU145"/>
      <c r="ATV145"/>
      <c r="ATW145"/>
      <c r="ATX145"/>
      <c r="ATY145"/>
      <c r="ATZ145"/>
      <c r="AUA145"/>
      <c r="AUB145"/>
      <c r="AUC145"/>
      <c r="AUD145"/>
      <c r="AUE145"/>
      <c r="AUF145"/>
      <c r="AUG145"/>
      <c r="AUH145"/>
      <c r="AUI145"/>
      <c r="AUJ145"/>
      <c r="AUK145"/>
      <c r="AUL145"/>
      <c r="AUM145"/>
      <c r="AUN145"/>
      <c r="AUO145"/>
      <c r="AUP145"/>
      <c r="AUQ145"/>
      <c r="AUR145"/>
      <c r="AUS145"/>
      <c r="AUT145"/>
      <c r="AUU145"/>
      <c r="AUV145"/>
      <c r="AUW145"/>
      <c r="AUX145"/>
      <c r="AUY145"/>
      <c r="AUZ145"/>
      <c r="AVA145"/>
      <c r="AVB145"/>
      <c r="AVC145"/>
      <c r="AVD145"/>
      <c r="AVE145"/>
      <c r="AVF145"/>
      <c r="AVG145"/>
      <c r="AVH145"/>
      <c r="AVI145"/>
      <c r="AVJ145"/>
      <c r="AVK145"/>
      <c r="AVL145"/>
      <c r="AVM145"/>
      <c r="AVN145"/>
      <c r="AVO145"/>
      <c r="AVP145"/>
      <c r="AVQ145"/>
      <c r="AVR145"/>
      <c r="AVS145"/>
      <c r="AVT145"/>
      <c r="AVU145"/>
      <c r="AVV145"/>
      <c r="AVW145"/>
      <c r="AVX145"/>
      <c r="AVY145"/>
      <c r="AVZ145"/>
      <c r="AWA145"/>
      <c r="AWB145"/>
      <c r="AWC145"/>
      <c r="AWD145"/>
      <c r="AWE145"/>
      <c r="AWF145"/>
      <c r="AWG145"/>
      <c r="AWH145"/>
      <c r="AWI145"/>
      <c r="AWJ145"/>
      <c r="AWK145"/>
      <c r="AWL145"/>
      <c r="AWM145"/>
      <c r="AWN145"/>
      <c r="AWO145"/>
      <c r="AWP145"/>
      <c r="AWQ145"/>
      <c r="AWR145"/>
      <c r="AWS145"/>
      <c r="AWT145"/>
      <c r="AWU145"/>
      <c r="AWV145"/>
      <c r="AWW145"/>
      <c r="AWX145"/>
      <c r="AWY145"/>
      <c r="AWZ145"/>
      <c r="AXA145"/>
      <c r="AXB145"/>
      <c r="AXC145"/>
      <c r="AXD145"/>
      <c r="AXE145"/>
      <c r="AXF145"/>
      <c r="AXG145"/>
      <c r="AXH145"/>
      <c r="AXI145"/>
      <c r="AXJ145"/>
      <c r="AXK145"/>
      <c r="AXL145"/>
      <c r="AXM145"/>
      <c r="AXN145"/>
      <c r="AXO145"/>
      <c r="AXP145"/>
      <c r="AXQ145"/>
      <c r="AXR145"/>
      <c r="AXS145"/>
      <c r="AXT145"/>
      <c r="AXU145"/>
      <c r="AXV145"/>
      <c r="AXW145"/>
      <c r="AXX145"/>
      <c r="AXY145"/>
      <c r="AXZ145"/>
      <c r="AYA145"/>
      <c r="AYB145"/>
      <c r="AYC145"/>
      <c r="AYD145"/>
      <c r="AYE145"/>
      <c r="AYF145"/>
      <c r="AYG145"/>
      <c r="AYH145"/>
      <c r="AYI145"/>
      <c r="AYJ145"/>
      <c r="AYK145"/>
      <c r="AYL145"/>
      <c r="AYM145"/>
      <c r="AYN145"/>
      <c r="AYO145"/>
      <c r="AYP145"/>
      <c r="AYQ145"/>
      <c r="AYR145"/>
      <c r="AYS145"/>
      <c r="AYT145"/>
      <c r="AYU145"/>
      <c r="AYV145"/>
      <c r="AYW145"/>
      <c r="AYX145"/>
      <c r="AYY145"/>
      <c r="AYZ145"/>
      <c r="AZA145"/>
      <c r="AZB145"/>
      <c r="AZC145"/>
      <c r="AZD145"/>
      <c r="AZE145"/>
      <c r="AZF145"/>
      <c r="AZG145"/>
      <c r="AZH145"/>
      <c r="AZI145"/>
      <c r="AZJ145"/>
      <c r="AZK145"/>
      <c r="AZL145"/>
      <c r="AZM145"/>
      <c r="AZN145"/>
      <c r="AZO145"/>
      <c r="AZP145"/>
      <c r="AZQ145"/>
      <c r="AZR145"/>
      <c r="AZS145"/>
      <c r="AZT145"/>
      <c r="AZU145"/>
      <c r="AZV145"/>
      <c r="AZW145"/>
      <c r="AZX145"/>
      <c r="AZY145"/>
      <c r="AZZ145"/>
      <c r="BAA145"/>
      <c r="BAB145"/>
      <c r="BAC145"/>
      <c r="BAD145"/>
      <c r="BAE145"/>
      <c r="BAF145"/>
      <c r="BAG145"/>
      <c r="BAH145"/>
      <c r="BAI145"/>
      <c r="BAJ145"/>
      <c r="BAK145"/>
      <c r="BAL145"/>
      <c r="BAM145"/>
      <c r="BAN145"/>
      <c r="BAO145"/>
      <c r="BAP145"/>
      <c r="BAQ145"/>
      <c r="BAR145"/>
      <c r="BAS145"/>
      <c r="BAT145"/>
      <c r="BAU145"/>
      <c r="BAV145"/>
      <c r="BAW145"/>
      <c r="BAX145"/>
      <c r="BAY145"/>
      <c r="BAZ145"/>
      <c r="BBA145"/>
      <c r="BBB145"/>
      <c r="BBC145"/>
      <c r="BBD145"/>
      <c r="BBE145"/>
      <c r="BBF145"/>
      <c r="BBG145"/>
      <c r="BBH145"/>
      <c r="BBI145"/>
      <c r="BBJ145"/>
      <c r="BBK145"/>
      <c r="BBL145"/>
      <c r="BBM145"/>
      <c r="BBN145"/>
      <c r="BBO145"/>
      <c r="BBP145"/>
      <c r="BBQ145"/>
      <c r="BBR145"/>
      <c r="BBS145"/>
      <c r="BBT145"/>
      <c r="BBU145"/>
      <c r="BBV145"/>
      <c r="BBW145"/>
      <c r="BBX145"/>
      <c r="BBY145"/>
      <c r="BBZ145"/>
      <c r="BCA145"/>
      <c r="BCB145"/>
      <c r="BCC145"/>
      <c r="BCD145"/>
      <c r="BCE145"/>
      <c r="BCF145"/>
      <c r="BCG145"/>
      <c r="BCH145"/>
      <c r="BCI145"/>
      <c r="BCJ145"/>
      <c r="BCK145"/>
      <c r="BCL145"/>
      <c r="BCM145"/>
      <c r="BCN145"/>
      <c r="BCO145"/>
      <c r="BCP145"/>
      <c r="BCQ145"/>
      <c r="BCR145"/>
      <c r="BCS145"/>
      <c r="BCT145"/>
      <c r="BCU145"/>
      <c r="BCV145"/>
      <c r="BCW145"/>
      <c r="BCX145"/>
      <c r="BCY145"/>
      <c r="BCZ145"/>
      <c r="BDA145"/>
      <c r="BDB145"/>
      <c r="BDC145"/>
      <c r="BDD145"/>
      <c r="BDE145"/>
      <c r="BDF145"/>
      <c r="BDG145"/>
      <c r="BDH145"/>
      <c r="BDI145"/>
      <c r="BDJ145"/>
      <c r="BDK145"/>
      <c r="BDL145"/>
      <c r="BDM145"/>
      <c r="BDN145"/>
      <c r="BDO145"/>
      <c r="BDP145"/>
      <c r="BDQ145"/>
      <c r="BDR145"/>
      <c r="BDS145"/>
      <c r="BDT145"/>
      <c r="BDU145"/>
      <c r="BDV145"/>
      <c r="BDW145"/>
      <c r="BDX145"/>
      <c r="BDY145"/>
      <c r="BDZ145"/>
      <c r="BEA145"/>
      <c r="BEB145"/>
      <c r="BEC145"/>
      <c r="BED145"/>
      <c r="BEE145"/>
      <c r="BEF145"/>
      <c r="BEG145"/>
      <c r="BEH145"/>
      <c r="BEI145"/>
      <c r="BEJ145"/>
      <c r="BEK145"/>
      <c r="BEL145"/>
      <c r="BEM145"/>
      <c r="BEN145"/>
      <c r="BEO145"/>
      <c r="BEP145"/>
      <c r="BEQ145"/>
      <c r="BER145"/>
      <c r="BES145"/>
      <c r="BET145"/>
      <c r="BEU145"/>
      <c r="BEV145"/>
      <c r="BEW145"/>
      <c r="BEX145"/>
      <c r="BEY145"/>
      <c r="BEZ145"/>
      <c r="BFA145"/>
      <c r="BFB145"/>
      <c r="BFC145"/>
      <c r="BFD145"/>
      <c r="BFE145"/>
      <c r="BFF145"/>
      <c r="BFG145"/>
      <c r="BFH145"/>
      <c r="BFI145"/>
      <c r="BFJ145"/>
      <c r="BFK145"/>
      <c r="BFL145"/>
      <c r="BFM145"/>
      <c r="BFN145"/>
      <c r="BFO145"/>
      <c r="BFP145"/>
      <c r="BFQ145"/>
      <c r="BFR145"/>
      <c r="BFS145"/>
      <c r="BFT145"/>
      <c r="BFU145"/>
      <c r="BFV145"/>
      <c r="BFW145"/>
      <c r="BFX145"/>
      <c r="BFY145"/>
      <c r="BFZ145"/>
      <c r="BGA145"/>
      <c r="BGB145"/>
      <c r="BGC145"/>
      <c r="BGD145"/>
      <c r="BGE145"/>
      <c r="BGF145"/>
      <c r="BGG145"/>
      <c r="BGH145"/>
      <c r="BGI145"/>
      <c r="BGJ145"/>
      <c r="BGK145"/>
      <c r="BGL145"/>
      <c r="BGM145"/>
      <c r="BGN145"/>
      <c r="BGO145"/>
      <c r="BGP145"/>
      <c r="BGQ145"/>
      <c r="BGR145"/>
      <c r="BGS145"/>
      <c r="BGT145"/>
      <c r="BGU145"/>
      <c r="BGV145"/>
      <c r="BGW145"/>
      <c r="BGX145"/>
      <c r="BGY145"/>
      <c r="BGZ145"/>
      <c r="BHA145"/>
      <c r="BHB145"/>
      <c r="BHC145"/>
      <c r="BHD145"/>
      <c r="BHE145"/>
      <c r="BHF145"/>
      <c r="BHG145"/>
      <c r="BHH145"/>
      <c r="BHI145"/>
      <c r="BHJ145"/>
      <c r="BHK145"/>
      <c r="BHL145"/>
      <c r="BHM145"/>
      <c r="BHN145"/>
      <c r="BHO145"/>
      <c r="BHP145"/>
      <c r="BHQ145"/>
      <c r="BHR145"/>
      <c r="BHS145"/>
      <c r="BHT145"/>
      <c r="BHU145"/>
      <c r="BHV145"/>
      <c r="BHW145"/>
      <c r="BHX145"/>
      <c r="BHY145"/>
      <c r="BHZ145"/>
      <c r="BIA145"/>
      <c r="BIB145"/>
      <c r="BIC145"/>
      <c r="BID145"/>
      <c r="BIE145"/>
      <c r="BIF145"/>
      <c r="BIG145"/>
      <c r="BIH145"/>
      <c r="BII145"/>
      <c r="BIJ145"/>
      <c r="BIK145"/>
      <c r="BIL145"/>
      <c r="BIM145"/>
      <c r="BIN145"/>
      <c r="BIO145"/>
      <c r="BIP145"/>
      <c r="BIQ145"/>
      <c r="BIR145"/>
      <c r="BIS145"/>
      <c r="BIT145"/>
      <c r="BIU145"/>
      <c r="BIV145"/>
      <c r="BIW145"/>
      <c r="BIX145"/>
      <c r="BIY145"/>
      <c r="BIZ145"/>
      <c r="BJA145"/>
      <c r="BJB145"/>
      <c r="BJC145"/>
      <c r="BJD145"/>
      <c r="BJE145"/>
      <c r="BJF145"/>
      <c r="BJG145"/>
      <c r="BJH145"/>
      <c r="BJI145"/>
      <c r="BJJ145"/>
      <c r="BJK145"/>
      <c r="BJL145"/>
      <c r="BJM145"/>
      <c r="BJN145"/>
      <c r="BJO145"/>
      <c r="BJP145"/>
      <c r="BJQ145"/>
      <c r="BJR145"/>
      <c r="BJS145"/>
      <c r="BJT145"/>
      <c r="BJU145"/>
      <c r="BJV145"/>
      <c r="BJW145"/>
      <c r="BJX145"/>
      <c r="BJY145"/>
      <c r="BJZ145"/>
      <c r="BKA145"/>
      <c r="BKB145"/>
      <c r="BKC145"/>
      <c r="BKD145"/>
      <c r="BKE145"/>
      <c r="BKF145"/>
      <c r="BKG145"/>
      <c r="BKH145"/>
      <c r="BKI145"/>
      <c r="BKJ145"/>
      <c r="BKK145"/>
      <c r="BKL145"/>
      <c r="BKM145"/>
      <c r="BKN145"/>
      <c r="BKO145"/>
      <c r="BKP145"/>
      <c r="BKQ145"/>
      <c r="BKR145"/>
      <c r="BKS145"/>
      <c r="BKT145"/>
      <c r="BKU145"/>
      <c r="BKV145"/>
      <c r="BKW145"/>
      <c r="BKX145"/>
      <c r="BKY145"/>
      <c r="BKZ145"/>
      <c r="BLA145"/>
      <c r="BLB145"/>
      <c r="BLC145"/>
      <c r="BLD145"/>
      <c r="BLE145"/>
      <c r="BLF145"/>
      <c r="BLG145"/>
      <c r="BLH145"/>
      <c r="BLI145"/>
      <c r="BLJ145"/>
      <c r="BLK145"/>
      <c r="BLL145"/>
      <c r="BLM145"/>
      <c r="BLN145"/>
      <c r="BLO145"/>
      <c r="BLP145"/>
      <c r="BLQ145"/>
      <c r="BLR145"/>
      <c r="BLS145"/>
      <c r="BLT145"/>
      <c r="BLU145"/>
      <c r="BLV145"/>
      <c r="BLW145"/>
      <c r="BLX145"/>
      <c r="BLY145"/>
      <c r="BLZ145"/>
      <c r="BMA145"/>
      <c r="BMB145"/>
      <c r="BMC145"/>
      <c r="BMD145"/>
      <c r="BME145"/>
      <c r="BMF145"/>
      <c r="BMG145"/>
      <c r="BMH145"/>
      <c r="BMI145"/>
      <c r="BMJ145"/>
      <c r="BMK145"/>
      <c r="BML145"/>
      <c r="BMM145"/>
      <c r="BMN145"/>
      <c r="BMO145"/>
      <c r="BMP145"/>
      <c r="BMQ145"/>
      <c r="BMR145"/>
      <c r="BMS145"/>
      <c r="BMT145"/>
      <c r="BMU145"/>
      <c r="BMV145"/>
      <c r="BMW145"/>
      <c r="BMX145"/>
      <c r="BMY145"/>
      <c r="BMZ145"/>
      <c r="BNA145"/>
      <c r="BNB145"/>
      <c r="BNC145"/>
      <c r="BND145"/>
      <c r="BNE145"/>
      <c r="BNF145"/>
      <c r="BNG145"/>
      <c r="BNH145"/>
      <c r="BNI145"/>
      <c r="BNJ145"/>
      <c r="BNK145"/>
      <c r="BNL145"/>
      <c r="BNM145"/>
      <c r="BNN145"/>
      <c r="BNO145"/>
      <c r="BNP145"/>
      <c r="BNQ145"/>
      <c r="BNR145"/>
      <c r="BNS145"/>
      <c r="BNT145"/>
      <c r="BNU145"/>
      <c r="BNV145"/>
      <c r="BNW145"/>
      <c r="BNX145"/>
      <c r="BNY145"/>
      <c r="BNZ145"/>
      <c r="BOA145"/>
      <c r="BOB145"/>
      <c r="BOC145"/>
      <c r="BOD145"/>
      <c r="BOE145"/>
      <c r="BOF145"/>
      <c r="BOG145"/>
      <c r="BOH145"/>
      <c r="BOI145"/>
      <c r="BOJ145"/>
      <c r="BOK145"/>
      <c r="BOL145"/>
      <c r="BOM145"/>
      <c r="BON145"/>
      <c r="BOO145"/>
      <c r="BOP145"/>
      <c r="BOQ145"/>
      <c r="BOR145"/>
      <c r="BOS145"/>
      <c r="BOT145"/>
      <c r="BOU145"/>
      <c r="BOV145"/>
      <c r="BOW145"/>
      <c r="BOX145"/>
      <c r="BOY145"/>
      <c r="BOZ145"/>
      <c r="BPA145"/>
      <c r="BPB145"/>
      <c r="BPC145"/>
      <c r="BPD145"/>
      <c r="BPE145"/>
      <c r="BPF145"/>
      <c r="BPG145"/>
      <c r="BPH145"/>
      <c r="BPI145"/>
      <c r="BPJ145"/>
      <c r="BPK145"/>
      <c r="BPL145"/>
      <c r="BPM145"/>
      <c r="BPN145"/>
      <c r="BPO145"/>
      <c r="BPP145"/>
      <c r="BPQ145"/>
      <c r="BPR145"/>
      <c r="BPS145"/>
      <c r="BPT145"/>
      <c r="BPU145"/>
      <c r="BPV145"/>
      <c r="BPW145"/>
      <c r="BPX145"/>
      <c r="BPY145"/>
      <c r="BPZ145"/>
      <c r="BQA145"/>
      <c r="BQB145"/>
      <c r="BQC145"/>
      <c r="BQD145"/>
      <c r="BQE145"/>
      <c r="BQF145"/>
      <c r="BQG145"/>
      <c r="BQH145"/>
      <c r="BQI145"/>
      <c r="BQJ145"/>
      <c r="BQK145"/>
      <c r="BQL145"/>
      <c r="BQM145"/>
      <c r="BQN145"/>
      <c r="BQO145"/>
      <c r="BQP145"/>
      <c r="BQQ145"/>
      <c r="BQR145"/>
      <c r="BQS145"/>
      <c r="BQT145"/>
      <c r="BQU145"/>
      <c r="BQV145"/>
      <c r="BQW145"/>
      <c r="BQX145"/>
      <c r="BQY145"/>
      <c r="BQZ145"/>
      <c r="BRA145"/>
      <c r="BRB145"/>
      <c r="BRC145"/>
      <c r="BRD145"/>
      <c r="BRE145"/>
      <c r="BRF145"/>
      <c r="BRG145"/>
      <c r="BRH145"/>
      <c r="BRI145"/>
      <c r="BRJ145"/>
      <c r="BRK145"/>
      <c r="BRL145"/>
      <c r="BRM145"/>
      <c r="BRN145"/>
      <c r="BRO145"/>
      <c r="BRP145"/>
      <c r="BRQ145"/>
      <c r="BRR145"/>
      <c r="BRS145"/>
      <c r="BRT145"/>
      <c r="BRU145"/>
      <c r="BRV145"/>
      <c r="BRW145"/>
      <c r="BRX145"/>
      <c r="BRY145"/>
      <c r="BRZ145"/>
      <c r="BSA145"/>
      <c r="BSB145"/>
      <c r="BSC145"/>
      <c r="BSD145"/>
      <c r="BSE145"/>
      <c r="BSF145"/>
      <c r="BSG145"/>
      <c r="BSH145"/>
      <c r="BSI145"/>
      <c r="BSJ145"/>
      <c r="BSK145"/>
      <c r="BSL145"/>
      <c r="BSM145"/>
      <c r="BSN145"/>
      <c r="BSO145"/>
      <c r="BSP145"/>
      <c r="BSQ145"/>
      <c r="BSR145"/>
      <c r="BSS145"/>
      <c r="BST145"/>
      <c r="BSU145"/>
      <c r="BSV145"/>
      <c r="BSW145"/>
      <c r="BSX145"/>
      <c r="BSY145"/>
      <c r="BSZ145"/>
      <c r="BTA145"/>
      <c r="BTB145"/>
      <c r="BTC145"/>
      <c r="BTD145"/>
      <c r="BTE145"/>
      <c r="BTF145"/>
      <c r="BTG145"/>
      <c r="BTH145"/>
      <c r="BTI145"/>
      <c r="BTJ145"/>
      <c r="BTK145"/>
      <c r="BTL145"/>
      <c r="BTM145"/>
      <c r="BTN145"/>
      <c r="BTO145"/>
      <c r="BTP145"/>
      <c r="BTQ145"/>
      <c r="BTR145"/>
      <c r="BTS145"/>
      <c r="BTT145"/>
      <c r="BTU145"/>
      <c r="BTV145"/>
      <c r="BTW145"/>
      <c r="BTX145"/>
      <c r="BTY145"/>
      <c r="BTZ145"/>
      <c r="BUA145"/>
      <c r="BUB145"/>
      <c r="BUC145"/>
      <c r="BUD145"/>
      <c r="BUE145"/>
      <c r="BUF145"/>
      <c r="BUG145"/>
      <c r="BUH145"/>
      <c r="BUI145"/>
      <c r="BUJ145"/>
      <c r="BUK145"/>
      <c r="BUL145"/>
      <c r="BUM145"/>
      <c r="BUN145"/>
      <c r="BUO145"/>
      <c r="BUP145"/>
      <c r="BUQ145"/>
      <c r="BUR145"/>
      <c r="BUS145"/>
      <c r="BUT145"/>
      <c r="BUU145"/>
      <c r="BUV145"/>
      <c r="BUW145"/>
      <c r="BUX145"/>
      <c r="BUY145"/>
      <c r="BUZ145"/>
      <c r="BVA145"/>
      <c r="BVB145"/>
      <c r="BVC145"/>
      <c r="BVD145"/>
      <c r="BVE145"/>
      <c r="BVF145"/>
      <c r="BVG145"/>
      <c r="BVH145"/>
      <c r="BVI145"/>
      <c r="BVJ145"/>
      <c r="BVK145"/>
      <c r="BVL145"/>
      <c r="BVM145"/>
      <c r="BVN145"/>
      <c r="BVO145"/>
      <c r="BVP145"/>
      <c r="BVQ145"/>
      <c r="BVR145"/>
      <c r="BVS145"/>
      <c r="BVT145"/>
      <c r="BVU145"/>
      <c r="BVV145"/>
      <c r="BVW145"/>
      <c r="BVX145"/>
      <c r="BVY145"/>
      <c r="BVZ145"/>
      <c r="BWA145"/>
      <c r="BWB145"/>
      <c r="BWC145"/>
      <c r="BWD145"/>
      <c r="BWE145"/>
      <c r="BWF145"/>
      <c r="BWG145"/>
      <c r="BWH145"/>
      <c r="BWI145"/>
      <c r="BWJ145"/>
      <c r="BWK145"/>
      <c r="BWL145"/>
      <c r="BWM145"/>
      <c r="BWN145"/>
      <c r="BWO145"/>
      <c r="BWP145"/>
      <c r="BWQ145"/>
      <c r="BWR145"/>
      <c r="BWS145"/>
      <c r="BWT145"/>
      <c r="BWU145"/>
      <c r="BWV145"/>
      <c r="BWW145"/>
      <c r="BWX145"/>
      <c r="BWY145"/>
      <c r="BWZ145"/>
      <c r="BXA145"/>
      <c r="BXB145"/>
      <c r="BXC145"/>
      <c r="BXD145"/>
      <c r="BXE145"/>
      <c r="BXF145"/>
      <c r="BXG145"/>
      <c r="BXH145"/>
      <c r="BXI145"/>
      <c r="BXJ145"/>
      <c r="BXK145"/>
      <c r="BXL145"/>
      <c r="BXM145"/>
      <c r="BXN145"/>
      <c r="BXO145"/>
      <c r="BXP145"/>
      <c r="BXQ145"/>
      <c r="BXR145"/>
      <c r="BXS145"/>
      <c r="BXT145"/>
      <c r="BXU145"/>
      <c r="BXV145"/>
      <c r="BXW145"/>
      <c r="BXX145"/>
      <c r="BXY145"/>
      <c r="BXZ145"/>
      <c r="BYA145"/>
      <c r="BYB145"/>
      <c r="BYC145"/>
      <c r="BYD145"/>
      <c r="BYE145"/>
      <c r="BYF145"/>
      <c r="BYG145"/>
      <c r="BYH145"/>
      <c r="BYI145"/>
      <c r="BYJ145"/>
      <c r="BYK145"/>
      <c r="BYL145"/>
      <c r="BYM145"/>
      <c r="BYN145"/>
      <c r="BYO145"/>
      <c r="BYP145"/>
      <c r="BYQ145"/>
      <c r="BYR145"/>
      <c r="BYS145"/>
      <c r="BYT145"/>
      <c r="BYU145"/>
      <c r="BYV145"/>
      <c r="BYW145"/>
      <c r="BYX145"/>
      <c r="BYY145"/>
      <c r="BYZ145"/>
      <c r="BZA145"/>
      <c r="BZB145"/>
      <c r="BZC145"/>
      <c r="BZD145"/>
      <c r="BZE145"/>
      <c r="BZF145"/>
      <c r="BZG145"/>
      <c r="BZH145"/>
      <c r="BZI145"/>
      <c r="BZJ145"/>
      <c r="BZK145"/>
      <c r="BZL145"/>
      <c r="BZM145"/>
      <c r="BZN145"/>
      <c r="BZO145"/>
      <c r="BZP145"/>
      <c r="BZQ145"/>
      <c r="BZR145"/>
      <c r="BZS145"/>
      <c r="BZT145"/>
      <c r="BZU145"/>
      <c r="BZV145"/>
      <c r="BZW145"/>
      <c r="BZX145"/>
      <c r="BZY145"/>
      <c r="BZZ145"/>
      <c r="CAA145"/>
      <c r="CAB145"/>
      <c r="CAC145"/>
      <c r="CAD145"/>
      <c r="CAE145"/>
      <c r="CAF145"/>
      <c r="CAG145"/>
      <c r="CAH145"/>
      <c r="CAI145"/>
      <c r="CAJ145"/>
      <c r="CAK145"/>
      <c r="CAL145"/>
      <c r="CAM145"/>
      <c r="CAN145"/>
      <c r="CAO145"/>
      <c r="CAP145"/>
      <c r="CAQ145"/>
      <c r="CAR145"/>
      <c r="CAS145"/>
      <c r="CAT145"/>
      <c r="CAU145"/>
      <c r="CAV145"/>
      <c r="CAW145"/>
      <c r="CAX145"/>
      <c r="CAY145"/>
      <c r="CAZ145"/>
      <c r="CBA145"/>
      <c r="CBB145"/>
      <c r="CBC145"/>
      <c r="CBD145"/>
      <c r="CBE145"/>
      <c r="CBF145"/>
      <c r="CBG145"/>
      <c r="CBH145"/>
      <c r="CBI145"/>
      <c r="CBJ145"/>
      <c r="CBK145"/>
      <c r="CBL145"/>
      <c r="CBM145"/>
      <c r="CBN145"/>
      <c r="CBO145"/>
      <c r="CBP145"/>
      <c r="CBQ145"/>
      <c r="CBR145"/>
      <c r="CBS145"/>
      <c r="CBT145"/>
      <c r="CBU145"/>
      <c r="CBV145"/>
      <c r="CBW145"/>
      <c r="CBX145"/>
      <c r="CBY145"/>
      <c r="CBZ145"/>
      <c r="CCA145"/>
      <c r="CCB145"/>
      <c r="CCC145"/>
      <c r="CCD145"/>
      <c r="CCE145"/>
      <c r="CCF145"/>
      <c r="CCG145"/>
      <c r="CCH145"/>
      <c r="CCI145"/>
      <c r="CCJ145"/>
      <c r="CCK145"/>
      <c r="CCL145"/>
      <c r="CCM145"/>
      <c r="CCN145"/>
      <c r="CCO145"/>
      <c r="CCP145"/>
      <c r="CCQ145"/>
      <c r="CCR145"/>
      <c r="CCS145"/>
      <c r="CCT145"/>
      <c r="CCU145"/>
      <c r="CCV145"/>
      <c r="CCW145"/>
      <c r="CCX145"/>
      <c r="CCY145"/>
      <c r="CCZ145"/>
      <c r="CDA145"/>
      <c r="CDB145"/>
      <c r="CDC145"/>
      <c r="CDD145"/>
      <c r="CDE145"/>
      <c r="CDF145"/>
      <c r="CDG145"/>
      <c r="CDH145"/>
      <c r="CDI145"/>
      <c r="CDJ145"/>
      <c r="CDK145"/>
      <c r="CDL145"/>
      <c r="CDM145"/>
      <c r="CDN145"/>
      <c r="CDO145"/>
      <c r="CDP145"/>
      <c r="CDQ145"/>
      <c r="CDR145"/>
      <c r="CDS145"/>
      <c r="CDT145"/>
      <c r="CDU145"/>
      <c r="CDV145"/>
      <c r="CDW145"/>
      <c r="CDX145"/>
      <c r="CDY145"/>
      <c r="CDZ145"/>
      <c r="CEA145"/>
      <c r="CEB145"/>
      <c r="CEC145"/>
      <c r="CED145"/>
      <c r="CEE145"/>
      <c r="CEF145"/>
      <c r="CEG145"/>
      <c r="CEH145"/>
      <c r="CEI145"/>
      <c r="CEJ145"/>
      <c r="CEK145"/>
      <c r="CEL145"/>
      <c r="CEM145"/>
      <c r="CEN145"/>
      <c r="CEO145"/>
      <c r="CEP145"/>
      <c r="CEQ145"/>
      <c r="CER145"/>
      <c r="CES145"/>
      <c r="CET145"/>
      <c r="CEU145"/>
      <c r="CEV145"/>
      <c r="CEW145"/>
      <c r="CEX145"/>
      <c r="CEY145"/>
      <c r="CEZ145"/>
      <c r="CFA145"/>
      <c r="CFB145"/>
      <c r="CFC145"/>
      <c r="CFD145"/>
      <c r="CFE145"/>
      <c r="CFF145"/>
      <c r="CFG145"/>
      <c r="CFH145"/>
      <c r="CFI145"/>
      <c r="CFJ145"/>
      <c r="CFK145"/>
      <c r="CFL145"/>
      <c r="CFM145"/>
      <c r="CFN145"/>
      <c r="CFO145"/>
      <c r="CFP145"/>
      <c r="CFQ145"/>
      <c r="CFR145"/>
      <c r="CFS145"/>
      <c r="CFT145"/>
      <c r="CFU145"/>
      <c r="CFV145"/>
      <c r="CFW145"/>
      <c r="CFX145"/>
      <c r="CFY145"/>
      <c r="CFZ145"/>
      <c r="CGA145"/>
      <c r="CGB145"/>
      <c r="CGC145"/>
      <c r="CGD145"/>
      <c r="CGE145"/>
      <c r="CGF145"/>
      <c r="CGG145"/>
      <c r="CGH145"/>
      <c r="CGI145"/>
      <c r="CGJ145"/>
      <c r="CGK145"/>
      <c r="CGL145"/>
      <c r="CGM145"/>
      <c r="CGN145"/>
      <c r="CGO145"/>
      <c r="CGP145"/>
      <c r="CGQ145"/>
      <c r="CGR145"/>
      <c r="CGS145"/>
      <c r="CGT145"/>
      <c r="CGU145"/>
      <c r="CGV145"/>
      <c r="CGW145"/>
      <c r="CGX145"/>
      <c r="CGY145"/>
      <c r="CGZ145"/>
      <c r="CHA145"/>
      <c r="CHB145"/>
      <c r="CHC145"/>
      <c r="CHD145"/>
      <c r="CHE145"/>
      <c r="CHF145"/>
      <c r="CHG145"/>
      <c r="CHH145"/>
      <c r="CHI145"/>
      <c r="CHJ145"/>
      <c r="CHK145"/>
      <c r="CHL145"/>
      <c r="CHM145"/>
      <c r="CHN145"/>
      <c r="CHO145"/>
      <c r="CHP145"/>
      <c r="CHQ145"/>
      <c r="CHR145"/>
      <c r="CHS145"/>
      <c r="CHT145"/>
      <c r="CHU145"/>
      <c r="CHV145"/>
      <c r="CHW145"/>
      <c r="CHX145"/>
      <c r="CHY145"/>
      <c r="CHZ145"/>
      <c r="CIA145"/>
      <c r="CIB145"/>
      <c r="CIC145"/>
      <c r="CID145"/>
      <c r="CIE145"/>
      <c r="CIF145"/>
      <c r="CIG145"/>
      <c r="CIH145"/>
      <c r="CII145"/>
      <c r="CIJ145"/>
      <c r="CIK145"/>
      <c r="CIL145"/>
      <c r="CIM145"/>
      <c r="CIN145"/>
      <c r="CIO145"/>
      <c r="CIP145"/>
      <c r="CIQ145"/>
      <c r="CIR145"/>
      <c r="CIS145"/>
      <c r="CIT145"/>
      <c r="CIU145"/>
      <c r="CIV145"/>
      <c r="CIW145"/>
      <c r="CIX145"/>
      <c r="CIY145"/>
      <c r="CIZ145"/>
      <c r="CJA145"/>
      <c r="CJB145"/>
      <c r="CJC145"/>
      <c r="CJD145"/>
      <c r="CJE145"/>
      <c r="CJF145"/>
      <c r="CJG145"/>
      <c r="CJH145"/>
      <c r="CJI145"/>
      <c r="CJJ145"/>
      <c r="CJK145"/>
      <c r="CJL145"/>
      <c r="CJM145"/>
      <c r="CJN145"/>
      <c r="CJO145"/>
      <c r="CJP145"/>
      <c r="CJQ145"/>
      <c r="CJR145"/>
      <c r="CJS145"/>
      <c r="CJT145"/>
      <c r="CJU145"/>
      <c r="CJV145"/>
      <c r="CJW145"/>
      <c r="CJX145"/>
      <c r="CJY145"/>
      <c r="CJZ145"/>
      <c r="CKA145"/>
      <c r="CKB145"/>
      <c r="CKC145"/>
      <c r="CKD145"/>
      <c r="CKE145"/>
      <c r="CKF145"/>
      <c r="CKG145"/>
      <c r="CKH145"/>
      <c r="CKI145"/>
      <c r="CKJ145"/>
      <c r="CKK145"/>
      <c r="CKL145"/>
      <c r="CKM145"/>
      <c r="CKN145"/>
      <c r="CKO145"/>
      <c r="CKP145"/>
      <c r="CKQ145"/>
      <c r="CKR145"/>
      <c r="CKS145"/>
      <c r="CKT145"/>
      <c r="CKU145"/>
      <c r="CKV145"/>
      <c r="CKW145"/>
      <c r="CKX145"/>
      <c r="CKY145"/>
      <c r="CKZ145"/>
      <c r="CLA145"/>
      <c r="CLB145"/>
      <c r="CLC145"/>
      <c r="CLD145"/>
      <c r="CLE145"/>
      <c r="CLF145"/>
      <c r="CLG145"/>
      <c r="CLH145"/>
      <c r="CLI145"/>
      <c r="CLJ145"/>
      <c r="CLK145"/>
      <c r="CLL145"/>
      <c r="CLM145"/>
      <c r="CLN145"/>
      <c r="CLO145"/>
      <c r="CLP145"/>
      <c r="CLQ145"/>
      <c r="CLR145"/>
      <c r="CLS145"/>
      <c r="CLT145"/>
      <c r="CLU145"/>
      <c r="CLV145"/>
      <c r="CLW145"/>
      <c r="CLX145"/>
      <c r="CLY145"/>
      <c r="CLZ145"/>
      <c r="CMA145"/>
      <c r="CMB145"/>
      <c r="CMC145"/>
      <c r="CMD145"/>
      <c r="CME145"/>
      <c r="CMF145"/>
      <c r="CMG145"/>
      <c r="CMH145"/>
      <c r="CMI145"/>
      <c r="CMJ145"/>
      <c r="CMK145"/>
      <c r="CML145"/>
      <c r="CMM145"/>
      <c r="CMN145"/>
      <c r="CMO145"/>
      <c r="CMP145"/>
      <c r="CMQ145"/>
      <c r="CMR145"/>
      <c r="CMS145"/>
      <c r="CMT145"/>
      <c r="CMU145"/>
      <c r="CMV145"/>
      <c r="CMW145"/>
      <c r="CMX145"/>
      <c r="CMY145"/>
      <c r="CMZ145"/>
      <c r="CNA145"/>
      <c r="CNB145"/>
      <c r="CNC145"/>
      <c r="CND145"/>
      <c r="CNE145"/>
      <c r="CNF145"/>
      <c r="CNG145"/>
      <c r="CNH145"/>
      <c r="CNI145"/>
      <c r="CNJ145"/>
      <c r="CNK145"/>
      <c r="CNL145"/>
      <c r="CNM145"/>
      <c r="CNN145"/>
      <c r="CNO145"/>
      <c r="CNP145"/>
      <c r="CNQ145"/>
      <c r="CNR145"/>
      <c r="CNS145"/>
      <c r="CNT145"/>
      <c r="CNU145"/>
      <c r="CNV145"/>
      <c r="CNW145"/>
      <c r="CNX145"/>
      <c r="CNY145"/>
      <c r="CNZ145"/>
      <c r="COA145"/>
      <c r="COB145"/>
      <c r="COC145"/>
      <c r="COD145"/>
      <c r="COE145"/>
      <c r="COF145"/>
      <c r="COG145"/>
      <c r="COH145"/>
      <c r="COI145"/>
      <c r="COJ145"/>
      <c r="COK145"/>
      <c r="COL145"/>
      <c r="COM145"/>
      <c r="CON145"/>
      <c r="COO145"/>
      <c r="COP145"/>
      <c r="COQ145"/>
      <c r="COR145"/>
      <c r="COS145"/>
      <c r="COT145"/>
      <c r="COU145"/>
      <c r="COV145"/>
      <c r="COW145"/>
      <c r="COX145"/>
      <c r="COY145"/>
      <c r="COZ145"/>
      <c r="CPA145"/>
      <c r="CPB145"/>
      <c r="CPC145"/>
      <c r="CPD145"/>
      <c r="CPE145"/>
      <c r="CPF145"/>
      <c r="CPG145"/>
      <c r="CPH145"/>
      <c r="CPI145"/>
      <c r="CPJ145"/>
      <c r="CPK145"/>
      <c r="CPL145"/>
      <c r="CPM145"/>
      <c r="CPN145"/>
      <c r="CPO145"/>
      <c r="CPP145"/>
      <c r="CPQ145"/>
      <c r="CPR145"/>
      <c r="CPS145"/>
      <c r="CPT145"/>
      <c r="CPU145"/>
      <c r="CPV145"/>
      <c r="CPW145"/>
      <c r="CPX145"/>
      <c r="CPY145"/>
      <c r="CPZ145"/>
      <c r="CQA145"/>
      <c r="CQB145"/>
      <c r="CQC145"/>
      <c r="CQD145"/>
      <c r="CQE145"/>
      <c r="CQF145"/>
      <c r="CQG145"/>
      <c r="CQH145"/>
      <c r="CQI145"/>
      <c r="CQJ145"/>
      <c r="CQK145"/>
      <c r="CQL145"/>
      <c r="CQM145"/>
      <c r="CQN145"/>
      <c r="CQO145"/>
      <c r="CQP145"/>
      <c r="CQQ145"/>
      <c r="CQR145"/>
      <c r="CQS145"/>
      <c r="CQT145"/>
      <c r="CQU145"/>
      <c r="CQV145"/>
      <c r="CQW145"/>
      <c r="CQX145"/>
      <c r="CQY145"/>
      <c r="CQZ145"/>
      <c r="CRA145"/>
      <c r="CRB145"/>
      <c r="CRC145"/>
      <c r="CRD145"/>
      <c r="CRE145"/>
      <c r="CRF145"/>
      <c r="CRG145"/>
      <c r="CRH145"/>
      <c r="CRI145"/>
      <c r="CRJ145"/>
      <c r="CRK145"/>
      <c r="CRL145"/>
      <c r="CRM145"/>
      <c r="CRN145"/>
      <c r="CRO145"/>
      <c r="CRP145"/>
      <c r="CRQ145"/>
      <c r="CRR145"/>
      <c r="CRS145"/>
      <c r="CRT145"/>
      <c r="CRU145"/>
      <c r="CRV145"/>
      <c r="CRW145"/>
      <c r="CRX145"/>
      <c r="CRY145"/>
      <c r="CRZ145"/>
      <c r="CSA145"/>
      <c r="CSB145"/>
      <c r="CSC145"/>
      <c r="CSD145"/>
      <c r="CSE145"/>
      <c r="CSF145"/>
      <c r="CSG145"/>
      <c r="CSH145"/>
      <c r="CSI145"/>
      <c r="CSJ145"/>
      <c r="CSK145"/>
      <c r="CSL145"/>
      <c r="CSM145"/>
      <c r="CSN145"/>
      <c r="CSO145"/>
      <c r="CSP145"/>
      <c r="CSQ145"/>
      <c r="CSR145"/>
      <c r="CSS145"/>
      <c r="CST145"/>
      <c r="CSU145"/>
      <c r="CSV145"/>
      <c r="CSW145"/>
      <c r="CSX145"/>
      <c r="CSY145"/>
      <c r="CSZ145"/>
      <c r="CTA145"/>
      <c r="CTB145"/>
      <c r="CTC145"/>
      <c r="CTD145"/>
      <c r="CTE145"/>
      <c r="CTF145"/>
      <c r="CTG145"/>
      <c r="CTH145"/>
      <c r="CTI145"/>
      <c r="CTJ145"/>
      <c r="CTK145"/>
      <c r="CTL145"/>
      <c r="CTM145"/>
      <c r="CTN145"/>
      <c r="CTO145"/>
      <c r="CTP145"/>
      <c r="CTQ145"/>
      <c r="CTR145"/>
      <c r="CTS145"/>
      <c r="CTT145"/>
      <c r="CTU145"/>
      <c r="CTV145"/>
      <c r="CTW145"/>
      <c r="CTX145"/>
      <c r="CTY145"/>
      <c r="CTZ145"/>
      <c r="CUA145"/>
      <c r="CUB145"/>
      <c r="CUC145"/>
      <c r="CUD145"/>
      <c r="CUE145"/>
      <c r="CUF145"/>
      <c r="CUG145"/>
      <c r="CUH145"/>
      <c r="CUI145"/>
      <c r="CUJ145"/>
      <c r="CUK145"/>
      <c r="CUL145"/>
      <c r="CUM145"/>
      <c r="CUN145"/>
      <c r="CUO145"/>
      <c r="CUP145"/>
      <c r="CUQ145"/>
      <c r="CUR145"/>
      <c r="CUS145"/>
      <c r="CUT145"/>
      <c r="CUU145"/>
      <c r="CUV145"/>
      <c r="CUW145"/>
      <c r="CUX145"/>
      <c r="CUY145"/>
      <c r="CUZ145"/>
      <c r="CVA145"/>
      <c r="CVB145"/>
      <c r="CVC145"/>
      <c r="CVD145"/>
      <c r="CVE145"/>
      <c r="CVF145"/>
      <c r="CVG145"/>
      <c r="CVH145"/>
      <c r="CVI145"/>
      <c r="CVJ145"/>
      <c r="CVK145"/>
      <c r="CVL145"/>
      <c r="CVM145"/>
      <c r="CVN145"/>
      <c r="CVO145"/>
      <c r="CVP145"/>
      <c r="CVQ145"/>
      <c r="CVR145"/>
      <c r="CVS145"/>
      <c r="CVT145"/>
      <c r="CVU145"/>
      <c r="CVV145"/>
      <c r="CVW145"/>
      <c r="CVX145"/>
      <c r="CVY145"/>
      <c r="CVZ145"/>
      <c r="CWA145"/>
      <c r="CWB145"/>
      <c r="CWC145"/>
      <c r="CWD145"/>
      <c r="CWE145"/>
      <c r="CWF145"/>
      <c r="CWG145"/>
      <c r="CWH145"/>
      <c r="CWI145"/>
      <c r="CWJ145"/>
      <c r="CWK145"/>
      <c r="CWL145"/>
      <c r="CWM145"/>
      <c r="CWN145"/>
      <c r="CWO145"/>
      <c r="CWP145"/>
      <c r="CWQ145"/>
      <c r="CWR145"/>
      <c r="CWS145"/>
      <c r="CWT145"/>
      <c r="CWU145"/>
      <c r="CWV145"/>
      <c r="CWW145"/>
      <c r="CWX145"/>
      <c r="CWY145"/>
      <c r="CWZ145"/>
      <c r="CXA145"/>
      <c r="CXB145"/>
      <c r="CXC145"/>
      <c r="CXD145"/>
      <c r="CXE145"/>
      <c r="CXF145"/>
      <c r="CXG145"/>
      <c r="CXH145"/>
      <c r="CXI145"/>
      <c r="CXJ145"/>
      <c r="CXK145"/>
      <c r="CXL145"/>
      <c r="CXM145"/>
      <c r="CXN145"/>
      <c r="CXO145"/>
      <c r="CXP145"/>
      <c r="CXQ145"/>
      <c r="CXR145"/>
      <c r="CXS145"/>
      <c r="CXT145"/>
      <c r="CXU145"/>
      <c r="CXV145"/>
      <c r="CXW145"/>
      <c r="CXX145"/>
      <c r="CXY145"/>
      <c r="CXZ145"/>
      <c r="CYA145"/>
      <c r="CYB145"/>
      <c r="CYC145"/>
      <c r="CYD145"/>
      <c r="CYE145"/>
      <c r="CYF145"/>
      <c r="CYG145"/>
      <c r="CYH145"/>
      <c r="CYI145"/>
      <c r="CYJ145"/>
      <c r="CYK145"/>
      <c r="CYL145"/>
      <c r="CYM145"/>
      <c r="CYN145"/>
      <c r="CYO145"/>
      <c r="CYP145"/>
      <c r="CYQ145"/>
      <c r="CYR145"/>
      <c r="CYS145"/>
      <c r="CYT145"/>
      <c r="CYU145"/>
      <c r="CYV145"/>
      <c r="CYW145"/>
      <c r="CYX145"/>
      <c r="CYY145"/>
      <c r="CYZ145"/>
      <c r="CZA145"/>
      <c r="CZB145"/>
      <c r="CZC145"/>
      <c r="CZD145"/>
      <c r="CZE145"/>
      <c r="CZF145"/>
      <c r="CZG145"/>
      <c r="CZH145"/>
      <c r="CZI145"/>
      <c r="CZJ145"/>
      <c r="CZK145"/>
      <c r="CZL145"/>
      <c r="CZM145"/>
      <c r="CZN145"/>
      <c r="CZO145"/>
      <c r="CZP145"/>
      <c r="CZQ145"/>
      <c r="CZR145"/>
      <c r="CZS145"/>
      <c r="CZT145"/>
      <c r="CZU145"/>
      <c r="CZV145"/>
      <c r="CZW145"/>
      <c r="CZX145"/>
      <c r="CZY145"/>
      <c r="CZZ145"/>
      <c r="DAA145"/>
      <c r="DAB145"/>
      <c r="DAC145"/>
      <c r="DAD145"/>
      <c r="DAE145"/>
      <c r="DAF145"/>
      <c r="DAG145"/>
      <c r="DAH145"/>
      <c r="DAI145"/>
      <c r="DAJ145"/>
      <c r="DAK145"/>
      <c r="DAL145"/>
      <c r="DAM145"/>
      <c r="DAN145"/>
      <c r="DAO145"/>
      <c r="DAP145"/>
      <c r="DAQ145"/>
      <c r="DAR145"/>
      <c r="DAS145"/>
      <c r="DAT145"/>
      <c r="DAU145"/>
      <c r="DAV145"/>
      <c r="DAW145"/>
      <c r="DAX145"/>
      <c r="DAY145"/>
      <c r="DAZ145"/>
      <c r="DBA145"/>
      <c r="DBB145"/>
      <c r="DBC145"/>
      <c r="DBD145"/>
      <c r="DBE145"/>
      <c r="DBF145"/>
      <c r="DBG145"/>
      <c r="DBH145"/>
      <c r="DBI145"/>
      <c r="DBJ145"/>
      <c r="DBK145"/>
      <c r="DBL145"/>
      <c r="DBM145"/>
      <c r="DBN145"/>
      <c r="DBO145"/>
      <c r="DBP145"/>
      <c r="DBQ145"/>
      <c r="DBR145"/>
      <c r="DBS145"/>
      <c r="DBT145"/>
      <c r="DBU145"/>
      <c r="DBV145"/>
      <c r="DBW145"/>
      <c r="DBX145"/>
      <c r="DBY145"/>
      <c r="DBZ145"/>
      <c r="DCA145"/>
      <c r="DCB145"/>
      <c r="DCC145"/>
      <c r="DCD145"/>
      <c r="DCE145"/>
      <c r="DCF145"/>
      <c r="DCG145"/>
      <c r="DCH145"/>
      <c r="DCI145"/>
      <c r="DCJ145"/>
      <c r="DCK145"/>
      <c r="DCL145"/>
      <c r="DCM145"/>
      <c r="DCN145"/>
      <c r="DCO145"/>
      <c r="DCP145"/>
      <c r="DCQ145"/>
      <c r="DCR145"/>
      <c r="DCS145"/>
      <c r="DCT145"/>
      <c r="DCU145"/>
      <c r="DCV145"/>
      <c r="DCW145"/>
      <c r="DCX145"/>
      <c r="DCY145"/>
      <c r="DCZ145"/>
      <c r="DDA145"/>
      <c r="DDB145"/>
      <c r="DDC145"/>
      <c r="DDD145"/>
      <c r="DDE145"/>
      <c r="DDF145"/>
      <c r="DDG145"/>
      <c r="DDH145"/>
      <c r="DDI145"/>
      <c r="DDJ145"/>
      <c r="DDK145"/>
      <c r="DDL145"/>
      <c r="DDM145"/>
      <c r="DDN145"/>
      <c r="DDO145"/>
      <c r="DDP145"/>
      <c r="DDQ145"/>
      <c r="DDR145"/>
      <c r="DDS145"/>
      <c r="DDT145"/>
      <c r="DDU145"/>
      <c r="DDV145"/>
      <c r="DDW145"/>
      <c r="DDX145"/>
      <c r="DDY145"/>
      <c r="DDZ145"/>
      <c r="DEA145"/>
      <c r="DEB145"/>
      <c r="DEC145"/>
      <c r="DED145"/>
      <c r="DEE145"/>
      <c r="DEF145"/>
      <c r="DEG145"/>
      <c r="DEH145"/>
      <c r="DEI145"/>
      <c r="DEJ145"/>
      <c r="DEK145"/>
      <c r="DEL145"/>
      <c r="DEM145"/>
      <c r="DEN145"/>
      <c r="DEO145"/>
      <c r="DEP145"/>
      <c r="DEQ145"/>
      <c r="DER145"/>
      <c r="DES145"/>
      <c r="DET145"/>
      <c r="DEU145"/>
      <c r="DEV145"/>
      <c r="DEW145"/>
      <c r="DEX145"/>
      <c r="DEY145"/>
      <c r="DEZ145"/>
      <c r="DFA145"/>
      <c r="DFB145"/>
      <c r="DFC145"/>
      <c r="DFD145"/>
      <c r="DFE145"/>
      <c r="DFF145"/>
      <c r="DFG145"/>
      <c r="DFH145"/>
      <c r="DFI145"/>
      <c r="DFJ145"/>
      <c r="DFK145"/>
      <c r="DFL145"/>
      <c r="DFM145"/>
      <c r="DFN145"/>
      <c r="DFO145"/>
      <c r="DFP145"/>
      <c r="DFQ145"/>
      <c r="DFR145"/>
      <c r="DFS145"/>
      <c r="DFT145"/>
      <c r="DFU145"/>
      <c r="DFV145"/>
      <c r="DFW145"/>
      <c r="DFX145"/>
      <c r="DFY145"/>
      <c r="DFZ145"/>
      <c r="DGA145"/>
      <c r="DGB145"/>
      <c r="DGC145"/>
      <c r="DGD145"/>
      <c r="DGE145"/>
      <c r="DGF145"/>
      <c r="DGG145"/>
      <c r="DGH145"/>
      <c r="DGI145"/>
      <c r="DGJ145"/>
      <c r="DGK145"/>
      <c r="DGL145"/>
      <c r="DGM145"/>
      <c r="DGN145"/>
      <c r="DGO145"/>
      <c r="DGP145"/>
      <c r="DGQ145"/>
      <c r="DGR145"/>
      <c r="DGS145"/>
      <c r="DGT145"/>
      <c r="DGU145"/>
      <c r="DGV145"/>
      <c r="DGW145"/>
      <c r="DGX145"/>
      <c r="DGY145"/>
      <c r="DGZ145"/>
      <c r="DHA145"/>
      <c r="DHB145"/>
      <c r="DHC145"/>
      <c r="DHD145"/>
      <c r="DHE145"/>
      <c r="DHF145"/>
      <c r="DHG145"/>
      <c r="DHH145"/>
      <c r="DHI145"/>
      <c r="DHJ145"/>
      <c r="DHK145"/>
      <c r="DHL145"/>
      <c r="DHM145"/>
      <c r="DHN145"/>
      <c r="DHO145"/>
      <c r="DHP145"/>
      <c r="DHQ145"/>
      <c r="DHR145"/>
      <c r="DHS145"/>
      <c r="DHT145"/>
      <c r="DHU145"/>
      <c r="DHV145"/>
      <c r="DHW145"/>
      <c r="DHX145"/>
      <c r="DHY145"/>
      <c r="DHZ145"/>
      <c r="DIA145"/>
      <c r="DIB145"/>
      <c r="DIC145"/>
      <c r="DID145"/>
      <c r="DIE145"/>
      <c r="DIF145"/>
      <c r="DIG145"/>
      <c r="DIH145"/>
      <c r="DII145"/>
      <c r="DIJ145"/>
      <c r="DIK145"/>
      <c r="DIL145"/>
      <c r="DIM145"/>
      <c r="DIN145"/>
      <c r="DIO145"/>
      <c r="DIP145"/>
      <c r="DIQ145"/>
      <c r="DIR145"/>
      <c r="DIS145"/>
      <c r="DIT145"/>
      <c r="DIU145"/>
      <c r="DIV145"/>
      <c r="DIW145"/>
      <c r="DIX145"/>
      <c r="DIY145"/>
      <c r="DIZ145"/>
      <c r="DJA145"/>
      <c r="DJB145"/>
      <c r="DJC145"/>
      <c r="DJD145"/>
      <c r="DJE145"/>
      <c r="DJF145"/>
      <c r="DJG145"/>
      <c r="DJH145"/>
      <c r="DJI145"/>
      <c r="DJJ145"/>
      <c r="DJK145"/>
      <c r="DJL145"/>
      <c r="DJM145"/>
      <c r="DJN145"/>
      <c r="DJO145"/>
      <c r="DJP145"/>
      <c r="DJQ145"/>
      <c r="DJR145"/>
      <c r="DJS145"/>
      <c r="DJT145"/>
      <c r="DJU145"/>
      <c r="DJV145"/>
      <c r="DJW145"/>
      <c r="DJX145"/>
      <c r="DJY145"/>
      <c r="DJZ145"/>
      <c r="DKA145"/>
      <c r="DKB145"/>
      <c r="DKC145"/>
      <c r="DKD145"/>
      <c r="DKE145"/>
      <c r="DKF145"/>
      <c r="DKG145"/>
      <c r="DKH145"/>
      <c r="DKI145"/>
      <c r="DKJ145"/>
      <c r="DKK145"/>
      <c r="DKL145"/>
      <c r="DKM145"/>
      <c r="DKN145"/>
      <c r="DKO145"/>
      <c r="DKP145"/>
      <c r="DKQ145"/>
      <c r="DKR145"/>
      <c r="DKS145"/>
      <c r="DKT145"/>
      <c r="DKU145"/>
      <c r="DKV145"/>
      <c r="DKW145"/>
      <c r="DKX145"/>
      <c r="DKY145"/>
      <c r="DKZ145"/>
      <c r="DLA145"/>
      <c r="DLB145"/>
      <c r="DLC145"/>
      <c r="DLD145"/>
      <c r="DLE145"/>
      <c r="DLF145"/>
      <c r="DLG145"/>
      <c r="DLH145"/>
      <c r="DLI145"/>
      <c r="DLJ145"/>
      <c r="DLK145"/>
      <c r="DLL145"/>
      <c r="DLM145"/>
      <c r="DLN145"/>
      <c r="DLO145"/>
      <c r="DLP145"/>
      <c r="DLQ145"/>
      <c r="DLR145"/>
      <c r="DLS145"/>
      <c r="DLT145"/>
      <c r="DLU145"/>
      <c r="DLV145"/>
      <c r="DLW145"/>
      <c r="DLX145"/>
      <c r="DLY145"/>
      <c r="DLZ145"/>
      <c r="DMA145"/>
      <c r="DMB145"/>
      <c r="DMC145"/>
      <c r="DMD145"/>
      <c r="DME145"/>
      <c r="DMF145"/>
      <c r="DMG145"/>
      <c r="DMH145"/>
      <c r="DMI145"/>
      <c r="DMJ145"/>
      <c r="DMK145"/>
      <c r="DML145"/>
      <c r="DMM145"/>
      <c r="DMN145"/>
      <c r="DMO145"/>
      <c r="DMP145"/>
      <c r="DMQ145"/>
      <c r="DMR145"/>
      <c r="DMS145"/>
      <c r="DMT145"/>
      <c r="DMU145"/>
      <c r="DMV145"/>
      <c r="DMW145"/>
      <c r="DMX145"/>
      <c r="DMY145"/>
      <c r="DMZ145"/>
      <c r="DNA145"/>
      <c r="DNB145"/>
      <c r="DNC145"/>
      <c r="DND145"/>
      <c r="DNE145"/>
      <c r="DNF145"/>
      <c r="DNG145"/>
      <c r="DNH145"/>
      <c r="DNI145"/>
      <c r="DNJ145"/>
      <c r="DNK145"/>
      <c r="DNL145"/>
      <c r="DNM145"/>
      <c r="DNN145"/>
      <c r="DNO145"/>
      <c r="DNP145"/>
      <c r="DNQ145"/>
      <c r="DNR145"/>
      <c r="DNS145"/>
      <c r="DNT145"/>
      <c r="DNU145"/>
      <c r="DNV145"/>
      <c r="DNW145"/>
      <c r="DNX145"/>
      <c r="DNY145"/>
      <c r="DNZ145"/>
      <c r="DOA145"/>
      <c r="DOB145"/>
      <c r="DOC145"/>
      <c r="DOD145"/>
      <c r="DOE145"/>
      <c r="DOF145"/>
      <c r="DOG145"/>
      <c r="DOH145"/>
      <c r="DOI145"/>
      <c r="DOJ145"/>
      <c r="DOK145"/>
      <c r="DOL145"/>
      <c r="DOM145"/>
      <c r="DON145"/>
      <c r="DOO145"/>
      <c r="DOP145"/>
      <c r="DOQ145"/>
      <c r="DOR145"/>
      <c r="DOS145"/>
      <c r="DOT145"/>
      <c r="DOU145"/>
      <c r="DOV145"/>
      <c r="DOW145"/>
      <c r="DOX145"/>
      <c r="DOY145"/>
      <c r="DOZ145"/>
      <c r="DPA145"/>
      <c r="DPB145"/>
      <c r="DPC145"/>
      <c r="DPD145"/>
      <c r="DPE145"/>
      <c r="DPF145"/>
      <c r="DPG145"/>
      <c r="DPH145"/>
      <c r="DPI145"/>
      <c r="DPJ145"/>
      <c r="DPK145"/>
      <c r="DPL145"/>
      <c r="DPM145"/>
      <c r="DPN145"/>
      <c r="DPO145"/>
      <c r="DPP145"/>
      <c r="DPQ145"/>
      <c r="DPR145"/>
      <c r="DPS145"/>
      <c r="DPT145"/>
      <c r="DPU145"/>
      <c r="DPV145"/>
      <c r="DPW145"/>
      <c r="DPX145"/>
      <c r="DPY145"/>
      <c r="DPZ145"/>
      <c r="DQA145"/>
      <c r="DQB145"/>
      <c r="DQC145"/>
      <c r="DQD145"/>
      <c r="DQE145"/>
      <c r="DQF145"/>
      <c r="DQG145"/>
      <c r="DQH145"/>
      <c r="DQI145"/>
      <c r="DQJ145"/>
      <c r="DQK145"/>
      <c r="DQL145"/>
      <c r="DQM145"/>
      <c r="DQN145"/>
      <c r="DQO145"/>
      <c r="DQP145"/>
      <c r="DQQ145"/>
      <c r="DQR145"/>
      <c r="DQS145"/>
      <c r="DQT145"/>
      <c r="DQU145"/>
      <c r="DQV145"/>
      <c r="DQW145"/>
      <c r="DQX145"/>
      <c r="DQY145"/>
      <c r="DQZ145"/>
      <c r="DRA145"/>
      <c r="DRB145"/>
      <c r="DRC145"/>
      <c r="DRD145"/>
      <c r="DRE145"/>
      <c r="DRF145"/>
      <c r="DRG145"/>
      <c r="DRH145"/>
      <c r="DRI145"/>
      <c r="DRJ145"/>
      <c r="DRK145"/>
      <c r="DRL145"/>
      <c r="DRM145"/>
      <c r="DRN145"/>
      <c r="DRO145"/>
      <c r="DRP145"/>
      <c r="DRQ145"/>
      <c r="DRR145"/>
      <c r="DRS145"/>
      <c r="DRT145"/>
      <c r="DRU145"/>
      <c r="DRV145"/>
      <c r="DRW145"/>
      <c r="DRX145"/>
      <c r="DRY145"/>
      <c r="DRZ145"/>
      <c r="DSA145"/>
      <c r="DSB145"/>
      <c r="DSC145"/>
      <c r="DSD145"/>
      <c r="DSE145"/>
      <c r="DSF145"/>
      <c r="DSG145"/>
      <c r="DSH145"/>
      <c r="DSI145"/>
      <c r="DSJ145"/>
      <c r="DSK145"/>
      <c r="DSL145"/>
      <c r="DSM145"/>
      <c r="DSN145"/>
      <c r="DSO145"/>
      <c r="DSP145"/>
      <c r="DSQ145"/>
      <c r="DSR145"/>
      <c r="DSS145"/>
      <c r="DST145"/>
      <c r="DSU145"/>
      <c r="DSV145"/>
      <c r="DSW145"/>
      <c r="DSX145"/>
      <c r="DSY145"/>
      <c r="DSZ145"/>
      <c r="DTA145"/>
      <c r="DTB145"/>
      <c r="DTC145"/>
      <c r="DTD145"/>
      <c r="DTE145"/>
      <c r="DTF145"/>
      <c r="DTG145"/>
      <c r="DTH145"/>
      <c r="DTI145"/>
      <c r="DTJ145"/>
      <c r="DTK145"/>
      <c r="DTL145"/>
      <c r="DTM145"/>
      <c r="DTN145"/>
      <c r="DTO145"/>
      <c r="DTP145"/>
      <c r="DTQ145"/>
      <c r="DTR145"/>
      <c r="DTS145"/>
      <c r="DTT145"/>
      <c r="DTU145"/>
      <c r="DTV145"/>
      <c r="DTW145"/>
      <c r="DTX145"/>
      <c r="DTY145"/>
      <c r="DTZ145"/>
      <c r="DUA145"/>
      <c r="DUB145"/>
      <c r="DUC145"/>
      <c r="DUD145"/>
      <c r="DUE145"/>
      <c r="DUF145"/>
      <c r="DUG145"/>
      <c r="DUH145"/>
      <c r="DUI145"/>
      <c r="DUJ145"/>
      <c r="DUK145"/>
      <c r="DUL145"/>
      <c r="DUM145"/>
      <c r="DUN145"/>
      <c r="DUO145"/>
      <c r="DUP145"/>
      <c r="DUQ145"/>
      <c r="DUR145"/>
      <c r="DUS145"/>
      <c r="DUT145"/>
      <c r="DUU145"/>
      <c r="DUV145"/>
      <c r="DUW145"/>
      <c r="DUX145"/>
      <c r="DUY145"/>
      <c r="DUZ145"/>
      <c r="DVA145"/>
      <c r="DVB145"/>
      <c r="DVC145"/>
      <c r="DVD145"/>
      <c r="DVE145"/>
      <c r="DVF145"/>
      <c r="DVG145"/>
      <c r="DVH145"/>
      <c r="DVI145"/>
      <c r="DVJ145"/>
      <c r="DVK145"/>
      <c r="DVL145"/>
      <c r="DVM145"/>
      <c r="DVN145"/>
      <c r="DVO145"/>
      <c r="DVP145"/>
      <c r="DVQ145"/>
      <c r="DVR145"/>
      <c r="DVS145"/>
      <c r="DVT145"/>
      <c r="DVU145"/>
      <c r="DVV145"/>
      <c r="DVW145"/>
      <c r="DVX145"/>
      <c r="DVY145"/>
      <c r="DVZ145"/>
      <c r="DWA145"/>
      <c r="DWB145"/>
      <c r="DWC145"/>
      <c r="DWD145"/>
      <c r="DWE145"/>
      <c r="DWF145"/>
      <c r="DWG145"/>
      <c r="DWH145"/>
      <c r="DWI145"/>
      <c r="DWJ145"/>
      <c r="DWK145"/>
      <c r="DWL145"/>
      <c r="DWM145"/>
      <c r="DWN145"/>
      <c r="DWO145"/>
      <c r="DWP145"/>
      <c r="DWQ145"/>
      <c r="DWR145"/>
      <c r="DWS145"/>
      <c r="DWT145"/>
      <c r="DWU145"/>
      <c r="DWV145"/>
      <c r="DWW145"/>
      <c r="DWX145"/>
      <c r="DWY145"/>
      <c r="DWZ145"/>
      <c r="DXA145"/>
      <c r="DXB145"/>
      <c r="DXC145"/>
      <c r="DXD145"/>
      <c r="DXE145"/>
      <c r="DXF145"/>
      <c r="DXG145"/>
      <c r="DXH145"/>
      <c r="DXI145"/>
      <c r="DXJ145"/>
      <c r="DXK145"/>
      <c r="DXL145"/>
      <c r="DXM145"/>
      <c r="DXN145"/>
      <c r="DXO145"/>
      <c r="DXP145"/>
      <c r="DXQ145"/>
      <c r="DXR145"/>
      <c r="DXS145"/>
      <c r="DXT145"/>
      <c r="DXU145"/>
      <c r="DXV145"/>
      <c r="DXW145"/>
      <c r="DXX145"/>
      <c r="DXY145"/>
      <c r="DXZ145"/>
      <c r="DYA145"/>
      <c r="DYB145"/>
      <c r="DYC145"/>
      <c r="DYD145"/>
      <c r="DYE145"/>
      <c r="DYF145"/>
      <c r="DYG145"/>
      <c r="DYH145"/>
      <c r="DYI145"/>
      <c r="DYJ145"/>
      <c r="DYK145"/>
      <c r="DYL145"/>
      <c r="DYM145"/>
      <c r="DYN145"/>
      <c r="DYO145"/>
      <c r="DYP145"/>
      <c r="DYQ145"/>
      <c r="DYR145"/>
      <c r="DYS145"/>
      <c r="DYT145"/>
      <c r="DYU145"/>
      <c r="DYV145"/>
      <c r="DYW145"/>
      <c r="DYX145"/>
      <c r="DYY145"/>
      <c r="DYZ145"/>
      <c r="DZA145"/>
      <c r="DZB145"/>
      <c r="DZC145"/>
      <c r="DZD145"/>
      <c r="DZE145"/>
      <c r="DZF145"/>
      <c r="DZG145"/>
      <c r="DZH145"/>
      <c r="DZI145"/>
      <c r="DZJ145"/>
      <c r="DZK145"/>
      <c r="DZL145"/>
      <c r="DZM145"/>
      <c r="DZN145"/>
      <c r="DZO145"/>
      <c r="DZP145"/>
      <c r="DZQ145"/>
      <c r="DZR145"/>
      <c r="DZS145"/>
      <c r="DZT145"/>
      <c r="DZU145"/>
      <c r="DZV145"/>
      <c r="DZW145"/>
      <c r="DZX145"/>
      <c r="DZY145"/>
      <c r="DZZ145"/>
      <c r="EAA145"/>
      <c r="EAB145"/>
      <c r="EAC145"/>
      <c r="EAD145"/>
      <c r="EAE145"/>
      <c r="EAF145"/>
      <c r="EAG145"/>
      <c r="EAH145"/>
      <c r="EAI145"/>
      <c r="EAJ145"/>
      <c r="EAK145"/>
      <c r="EAL145"/>
      <c r="EAM145"/>
      <c r="EAN145"/>
      <c r="EAO145"/>
      <c r="EAP145"/>
      <c r="EAQ145"/>
      <c r="EAR145"/>
      <c r="EAS145"/>
      <c r="EAT145"/>
      <c r="EAU145"/>
      <c r="EAV145"/>
      <c r="EAW145"/>
      <c r="EAX145"/>
      <c r="EAY145"/>
      <c r="EAZ145"/>
      <c r="EBA145"/>
      <c r="EBB145"/>
      <c r="EBC145"/>
      <c r="EBD145"/>
      <c r="EBE145"/>
      <c r="EBF145"/>
      <c r="EBG145"/>
      <c r="EBH145"/>
      <c r="EBI145"/>
      <c r="EBJ145"/>
      <c r="EBK145"/>
      <c r="EBL145"/>
      <c r="EBM145"/>
      <c r="EBN145"/>
      <c r="EBO145"/>
      <c r="EBP145"/>
      <c r="EBQ145"/>
      <c r="EBR145"/>
      <c r="EBS145"/>
      <c r="EBT145"/>
      <c r="EBU145"/>
      <c r="EBV145"/>
      <c r="EBW145"/>
      <c r="EBX145"/>
      <c r="EBY145"/>
      <c r="EBZ145"/>
      <c r="ECA145"/>
      <c r="ECB145"/>
      <c r="ECC145"/>
      <c r="ECD145"/>
      <c r="ECE145"/>
      <c r="ECF145"/>
      <c r="ECG145"/>
      <c r="ECH145"/>
      <c r="ECI145"/>
      <c r="ECJ145"/>
      <c r="ECK145"/>
      <c r="ECL145"/>
      <c r="ECM145"/>
      <c r="ECN145"/>
      <c r="ECO145"/>
      <c r="ECP145"/>
      <c r="ECQ145"/>
      <c r="ECR145"/>
      <c r="ECS145"/>
      <c r="ECT145"/>
      <c r="ECU145"/>
      <c r="ECV145"/>
      <c r="ECW145"/>
      <c r="ECX145"/>
      <c r="ECY145"/>
      <c r="ECZ145"/>
      <c r="EDA145"/>
      <c r="EDB145"/>
      <c r="EDC145"/>
      <c r="EDD145"/>
      <c r="EDE145"/>
      <c r="EDF145"/>
      <c r="EDG145"/>
      <c r="EDH145"/>
      <c r="EDI145"/>
      <c r="EDJ145"/>
      <c r="EDK145"/>
      <c r="EDL145"/>
      <c r="EDM145"/>
      <c r="EDN145"/>
      <c r="EDO145"/>
      <c r="EDP145"/>
      <c r="EDQ145"/>
      <c r="EDR145"/>
      <c r="EDS145"/>
      <c r="EDT145"/>
      <c r="EDU145"/>
      <c r="EDV145"/>
      <c r="EDW145"/>
      <c r="EDX145"/>
      <c r="EDY145"/>
      <c r="EDZ145"/>
      <c r="EEA145"/>
      <c r="EEB145"/>
      <c r="EEC145"/>
      <c r="EED145"/>
      <c r="EEE145"/>
      <c r="EEF145"/>
      <c r="EEG145"/>
      <c r="EEH145"/>
      <c r="EEI145"/>
      <c r="EEJ145"/>
      <c r="EEK145"/>
      <c r="EEL145"/>
      <c r="EEM145"/>
      <c r="EEN145"/>
      <c r="EEO145"/>
      <c r="EEP145"/>
      <c r="EEQ145"/>
      <c r="EER145"/>
      <c r="EES145"/>
      <c r="EET145"/>
      <c r="EEU145"/>
      <c r="EEV145"/>
      <c r="EEW145"/>
      <c r="EEX145"/>
      <c r="EEY145"/>
      <c r="EEZ145"/>
      <c r="EFA145"/>
      <c r="EFB145"/>
      <c r="EFC145"/>
      <c r="EFD145"/>
      <c r="EFE145"/>
      <c r="EFF145"/>
      <c r="EFG145"/>
      <c r="EFH145"/>
      <c r="EFI145"/>
      <c r="EFJ145"/>
      <c r="EFK145"/>
      <c r="EFL145"/>
      <c r="EFM145"/>
      <c r="EFN145"/>
      <c r="EFO145"/>
      <c r="EFP145"/>
      <c r="EFQ145"/>
      <c r="EFR145"/>
      <c r="EFS145"/>
      <c r="EFT145"/>
      <c r="EFU145"/>
      <c r="EFV145"/>
      <c r="EFW145"/>
      <c r="EFX145"/>
      <c r="EFY145"/>
      <c r="EFZ145"/>
      <c r="EGA145"/>
      <c r="EGB145"/>
      <c r="EGC145"/>
      <c r="EGD145"/>
      <c r="EGE145"/>
      <c r="EGF145"/>
      <c r="EGG145"/>
      <c r="EGH145"/>
      <c r="EGI145"/>
      <c r="EGJ145"/>
      <c r="EGK145"/>
      <c r="EGL145"/>
      <c r="EGM145"/>
      <c r="EGN145"/>
      <c r="EGO145"/>
      <c r="EGP145"/>
      <c r="EGQ145"/>
      <c r="EGR145"/>
      <c r="EGS145"/>
      <c r="EGT145"/>
      <c r="EGU145"/>
      <c r="EGV145"/>
      <c r="EGW145"/>
      <c r="EGX145"/>
      <c r="EGY145"/>
      <c r="EGZ145"/>
      <c r="EHA145"/>
      <c r="EHB145"/>
      <c r="EHC145"/>
      <c r="EHD145"/>
      <c r="EHE145"/>
      <c r="EHF145"/>
      <c r="EHG145"/>
      <c r="EHH145"/>
      <c r="EHI145"/>
      <c r="EHJ145"/>
      <c r="EHK145"/>
      <c r="EHL145"/>
      <c r="EHM145"/>
      <c r="EHN145"/>
      <c r="EHO145"/>
      <c r="EHP145"/>
      <c r="EHQ145"/>
      <c r="EHR145"/>
      <c r="EHS145"/>
      <c r="EHT145"/>
      <c r="EHU145"/>
      <c r="EHV145"/>
      <c r="EHW145"/>
      <c r="EHX145"/>
      <c r="EHY145"/>
      <c r="EHZ145"/>
      <c r="EIA145"/>
      <c r="EIB145"/>
      <c r="EIC145"/>
      <c r="EID145"/>
      <c r="EIE145"/>
      <c r="EIF145"/>
      <c r="EIG145"/>
      <c r="EIH145"/>
      <c r="EII145"/>
      <c r="EIJ145"/>
      <c r="EIK145"/>
      <c r="EIL145"/>
      <c r="EIM145"/>
      <c r="EIN145"/>
      <c r="EIO145"/>
      <c r="EIP145"/>
      <c r="EIQ145"/>
      <c r="EIR145"/>
      <c r="EIS145"/>
      <c r="EIT145"/>
      <c r="EIU145"/>
      <c r="EIV145"/>
      <c r="EIW145"/>
      <c r="EIX145"/>
      <c r="EIY145"/>
      <c r="EIZ145"/>
      <c r="EJA145"/>
      <c r="EJB145"/>
      <c r="EJC145"/>
      <c r="EJD145"/>
      <c r="EJE145"/>
      <c r="EJF145"/>
      <c r="EJG145"/>
      <c r="EJH145"/>
      <c r="EJI145"/>
      <c r="EJJ145"/>
      <c r="EJK145"/>
      <c r="EJL145"/>
      <c r="EJM145"/>
      <c r="EJN145"/>
      <c r="EJO145"/>
      <c r="EJP145"/>
      <c r="EJQ145"/>
      <c r="EJR145"/>
      <c r="EJS145"/>
      <c r="EJT145"/>
      <c r="EJU145"/>
      <c r="EJV145"/>
      <c r="EJW145"/>
      <c r="EJX145"/>
      <c r="EJY145"/>
      <c r="EJZ145"/>
      <c r="EKA145"/>
      <c r="EKB145"/>
      <c r="EKC145"/>
      <c r="EKD145"/>
      <c r="EKE145"/>
      <c r="EKF145"/>
      <c r="EKG145"/>
      <c r="EKH145"/>
      <c r="EKI145"/>
      <c r="EKJ145"/>
      <c r="EKK145"/>
      <c r="EKL145"/>
      <c r="EKM145"/>
      <c r="EKN145"/>
      <c r="EKO145"/>
      <c r="EKP145"/>
      <c r="EKQ145"/>
      <c r="EKR145"/>
      <c r="EKS145"/>
      <c r="EKT145"/>
      <c r="EKU145"/>
      <c r="EKV145"/>
      <c r="EKW145"/>
      <c r="EKX145"/>
      <c r="EKY145"/>
      <c r="EKZ145"/>
      <c r="ELA145"/>
      <c r="ELB145"/>
      <c r="ELC145"/>
      <c r="ELD145"/>
      <c r="ELE145"/>
      <c r="ELF145"/>
      <c r="ELG145"/>
      <c r="ELH145"/>
      <c r="ELI145"/>
      <c r="ELJ145"/>
      <c r="ELK145"/>
      <c r="ELL145"/>
      <c r="ELM145"/>
      <c r="ELN145"/>
      <c r="ELO145"/>
      <c r="ELP145"/>
      <c r="ELQ145"/>
      <c r="ELR145"/>
      <c r="ELS145"/>
      <c r="ELT145"/>
      <c r="ELU145"/>
      <c r="ELV145"/>
      <c r="ELW145"/>
      <c r="ELX145"/>
      <c r="ELY145"/>
      <c r="ELZ145"/>
      <c r="EMA145"/>
      <c r="EMB145"/>
      <c r="EMC145"/>
      <c r="EMD145"/>
      <c r="EME145"/>
      <c r="EMF145"/>
      <c r="EMG145"/>
      <c r="EMH145"/>
      <c r="EMI145"/>
      <c r="EMJ145"/>
      <c r="EMK145"/>
      <c r="EML145"/>
      <c r="EMM145"/>
      <c r="EMN145"/>
      <c r="EMO145"/>
      <c r="EMP145"/>
      <c r="EMQ145"/>
      <c r="EMR145"/>
      <c r="EMS145"/>
      <c r="EMT145"/>
      <c r="EMU145"/>
      <c r="EMV145"/>
      <c r="EMW145"/>
      <c r="EMX145"/>
      <c r="EMY145"/>
      <c r="EMZ145"/>
      <c r="ENA145"/>
      <c r="ENB145"/>
      <c r="ENC145"/>
      <c r="END145"/>
      <c r="ENE145"/>
      <c r="ENF145"/>
      <c r="ENG145"/>
      <c r="ENH145"/>
      <c r="ENI145"/>
      <c r="ENJ145"/>
      <c r="ENK145"/>
      <c r="ENL145"/>
      <c r="ENM145"/>
      <c r="ENN145"/>
      <c r="ENO145"/>
      <c r="ENP145"/>
      <c r="ENQ145"/>
      <c r="ENR145"/>
      <c r="ENS145"/>
      <c r="ENT145"/>
      <c r="ENU145"/>
      <c r="ENV145"/>
      <c r="ENW145"/>
      <c r="ENX145"/>
      <c r="ENY145"/>
      <c r="ENZ145"/>
      <c r="EOA145"/>
      <c r="EOB145"/>
      <c r="EOC145"/>
      <c r="EOD145"/>
      <c r="EOE145"/>
      <c r="EOF145"/>
      <c r="EOG145"/>
      <c r="EOH145"/>
      <c r="EOI145"/>
      <c r="EOJ145"/>
      <c r="EOK145"/>
      <c r="EOL145"/>
      <c r="EOM145"/>
      <c r="EON145"/>
      <c r="EOO145"/>
      <c r="EOP145"/>
      <c r="EOQ145"/>
      <c r="EOR145"/>
      <c r="EOS145"/>
      <c r="EOT145"/>
      <c r="EOU145"/>
      <c r="EOV145"/>
      <c r="EOW145"/>
      <c r="EOX145"/>
      <c r="EOY145"/>
      <c r="EOZ145"/>
      <c r="EPA145"/>
      <c r="EPB145"/>
      <c r="EPC145"/>
      <c r="EPD145"/>
      <c r="EPE145"/>
      <c r="EPF145"/>
      <c r="EPG145"/>
      <c r="EPH145"/>
      <c r="EPI145"/>
      <c r="EPJ145"/>
      <c r="EPK145"/>
      <c r="EPL145"/>
      <c r="EPM145"/>
      <c r="EPN145"/>
      <c r="EPO145"/>
      <c r="EPP145"/>
      <c r="EPQ145"/>
      <c r="EPR145"/>
      <c r="EPS145"/>
      <c r="EPT145"/>
      <c r="EPU145"/>
      <c r="EPV145"/>
      <c r="EPW145"/>
      <c r="EPX145"/>
      <c r="EPY145"/>
      <c r="EPZ145"/>
      <c r="EQA145"/>
      <c r="EQB145"/>
      <c r="EQC145"/>
      <c r="EQD145"/>
      <c r="EQE145"/>
      <c r="EQF145"/>
      <c r="EQG145"/>
      <c r="EQH145"/>
      <c r="EQI145"/>
      <c r="EQJ145"/>
      <c r="EQK145"/>
      <c r="EQL145"/>
      <c r="EQM145"/>
      <c r="EQN145"/>
      <c r="EQO145"/>
      <c r="EQP145"/>
      <c r="EQQ145"/>
      <c r="EQR145"/>
      <c r="EQS145"/>
      <c r="EQT145"/>
      <c r="EQU145"/>
      <c r="EQV145"/>
      <c r="EQW145"/>
      <c r="EQX145"/>
      <c r="EQY145"/>
      <c r="EQZ145"/>
      <c r="ERA145"/>
      <c r="ERB145"/>
      <c r="ERC145"/>
      <c r="ERD145"/>
      <c r="ERE145"/>
      <c r="ERF145"/>
      <c r="ERG145"/>
      <c r="ERH145"/>
      <c r="ERI145"/>
      <c r="ERJ145"/>
      <c r="ERK145"/>
      <c r="ERL145"/>
      <c r="ERM145"/>
      <c r="ERN145"/>
      <c r="ERO145"/>
      <c r="ERP145"/>
      <c r="ERQ145"/>
      <c r="ERR145"/>
      <c r="ERS145"/>
      <c r="ERT145"/>
      <c r="ERU145"/>
      <c r="ERV145"/>
      <c r="ERW145"/>
      <c r="ERX145"/>
      <c r="ERY145"/>
      <c r="ERZ145"/>
      <c r="ESA145"/>
      <c r="ESB145"/>
      <c r="ESC145"/>
      <c r="ESD145"/>
      <c r="ESE145"/>
      <c r="ESF145"/>
      <c r="ESG145"/>
      <c r="ESH145"/>
      <c r="ESI145"/>
      <c r="ESJ145"/>
      <c r="ESK145"/>
      <c r="ESL145"/>
      <c r="ESM145"/>
      <c r="ESN145"/>
      <c r="ESO145"/>
      <c r="ESP145"/>
      <c r="ESQ145"/>
      <c r="ESR145"/>
      <c r="ESS145"/>
      <c r="EST145"/>
      <c r="ESU145"/>
      <c r="ESV145"/>
      <c r="ESW145"/>
      <c r="ESX145"/>
      <c r="ESY145"/>
      <c r="ESZ145"/>
      <c r="ETA145"/>
      <c r="ETB145"/>
      <c r="ETC145"/>
      <c r="ETD145"/>
      <c r="ETE145"/>
      <c r="ETF145"/>
      <c r="ETG145"/>
      <c r="ETH145"/>
      <c r="ETI145"/>
      <c r="ETJ145"/>
      <c r="ETK145"/>
      <c r="ETL145"/>
      <c r="ETM145"/>
      <c r="ETN145"/>
      <c r="ETO145"/>
      <c r="ETP145"/>
      <c r="ETQ145"/>
      <c r="ETR145"/>
      <c r="ETS145"/>
      <c r="ETT145"/>
      <c r="ETU145"/>
      <c r="ETV145"/>
      <c r="ETW145"/>
      <c r="ETX145"/>
      <c r="ETY145"/>
      <c r="ETZ145"/>
      <c r="EUA145"/>
      <c r="EUB145"/>
      <c r="EUC145"/>
      <c r="EUD145"/>
      <c r="EUE145"/>
      <c r="EUF145"/>
      <c r="EUG145"/>
      <c r="EUH145"/>
      <c r="EUI145"/>
      <c r="EUJ145"/>
      <c r="EUK145"/>
      <c r="EUL145"/>
      <c r="EUM145"/>
      <c r="EUN145"/>
      <c r="EUO145"/>
      <c r="EUP145"/>
      <c r="EUQ145"/>
      <c r="EUR145"/>
      <c r="EUS145"/>
      <c r="EUT145"/>
      <c r="EUU145"/>
      <c r="EUV145"/>
      <c r="EUW145"/>
      <c r="EUX145"/>
      <c r="EUY145"/>
      <c r="EUZ145"/>
      <c r="EVA145"/>
      <c r="EVB145"/>
      <c r="EVC145"/>
      <c r="EVD145"/>
      <c r="EVE145"/>
      <c r="EVF145"/>
      <c r="EVG145"/>
      <c r="EVH145"/>
      <c r="EVI145"/>
      <c r="EVJ145"/>
      <c r="EVK145"/>
      <c r="EVL145"/>
      <c r="EVM145"/>
      <c r="EVN145"/>
      <c r="EVO145"/>
      <c r="EVP145"/>
      <c r="EVQ145"/>
      <c r="EVR145"/>
      <c r="EVS145"/>
      <c r="EVT145"/>
      <c r="EVU145"/>
      <c r="EVV145"/>
      <c r="EVW145"/>
      <c r="EVX145"/>
      <c r="EVY145"/>
      <c r="EVZ145"/>
      <c r="EWA145"/>
      <c r="EWB145"/>
      <c r="EWC145"/>
      <c r="EWD145"/>
      <c r="EWE145"/>
      <c r="EWF145"/>
      <c r="EWG145"/>
      <c r="EWH145"/>
      <c r="EWI145"/>
      <c r="EWJ145"/>
      <c r="EWK145"/>
      <c r="EWL145"/>
      <c r="EWM145"/>
      <c r="EWN145"/>
      <c r="EWO145"/>
      <c r="EWP145"/>
      <c r="EWQ145"/>
      <c r="EWR145"/>
      <c r="EWS145"/>
      <c r="EWT145"/>
      <c r="EWU145"/>
      <c r="EWV145"/>
      <c r="EWW145"/>
      <c r="EWX145"/>
      <c r="EWY145"/>
      <c r="EWZ145"/>
      <c r="EXA145"/>
      <c r="EXB145"/>
      <c r="EXC145"/>
      <c r="EXD145"/>
      <c r="EXE145"/>
      <c r="EXF145"/>
      <c r="EXG145"/>
      <c r="EXH145"/>
      <c r="EXI145"/>
      <c r="EXJ145"/>
      <c r="EXK145"/>
      <c r="EXL145"/>
      <c r="EXM145"/>
      <c r="EXN145"/>
      <c r="EXO145"/>
      <c r="EXP145"/>
      <c r="EXQ145"/>
      <c r="EXR145"/>
      <c r="EXS145"/>
      <c r="EXT145"/>
      <c r="EXU145"/>
      <c r="EXV145"/>
      <c r="EXW145"/>
      <c r="EXX145"/>
      <c r="EXY145"/>
      <c r="EXZ145"/>
      <c r="EYA145"/>
      <c r="EYB145"/>
      <c r="EYC145"/>
      <c r="EYD145"/>
      <c r="EYE145"/>
      <c r="EYF145"/>
      <c r="EYG145"/>
      <c r="EYH145"/>
      <c r="EYI145"/>
      <c r="EYJ145"/>
      <c r="EYK145"/>
      <c r="EYL145"/>
      <c r="EYM145"/>
      <c r="EYN145"/>
      <c r="EYO145"/>
      <c r="EYP145"/>
      <c r="EYQ145"/>
      <c r="EYR145"/>
      <c r="EYS145"/>
      <c r="EYT145"/>
      <c r="EYU145"/>
      <c r="EYV145"/>
      <c r="EYW145"/>
      <c r="EYX145"/>
      <c r="EYY145"/>
      <c r="EYZ145"/>
      <c r="EZA145"/>
      <c r="EZB145"/>
      <c r="EZC145"/>
      <c r="EZD145"/>
      <c r="EZE145"/>
      <c r="EZF145"/>
      <c r="EZG145"/>
      <c r="EZH145"/>
      <c r="EZI145"/>
      <c r="EZJ145"/>
      <c r="EZK145"/>
      <c r="EZL145"/>
      <c r="EZM145"/>
      <c r="EZN145"/>
      <c r="EZO145"/>
      <c r="EZP145"/>
      <c r="EZQ145"/>
      <c r="EZR145"/>
      <c r="EZS145"/>
      <c r="EZT145"/>
      <c r="EZU145"/>
      <c r="EZV145"/>
      <c r="EZW145"/>
      <c r="EZX145"/>
      <c r="EZY145"/>
      <c r="EZZ145"/>
      <c r="FAA145"/>
      <c r="FAB145"/>
      <c r="FAC145"/>
      <c r="FAD145"/>
      <c r="FAE145"/>
      <c r="FAF145"/>
      <c r="FAG145"/>
      <c r="FAH145"/>
      <c r="FAI145"/>
      <c r="FAJ145"/>
      <c r="FAK145"/>
      <c r="FAL145"/>
      <c r="FAM145"/>
      <c r="FAN145"/>
      <c r="FAO145"/>
      <c r="FAP145"/>
      <c r="FAQ145"/>
      <c r="FAR145"/>
      <c r="FAS145"/>
      <c r="FAT145"/>
      <c r="FAU145"/>
      <c r="FAV145"/>
      <c r="FAW145"/>
      <c r="FAX145"/>
      <c r="FAY145"/>
      <c r="FAZ145"/>
      <c r="FBA145"/>
      <c r="FBB145"/>
      <c r="FBC145"/>
      <c r="FBD145"/>
      <c r="FBE145"/>
      <c r="FBF145"/>
      <c r="FBG145"/>
      <c r="FBH145"/>
      <c r="FBI145"/>
      <c r="FBJ145"/>
      <c r="FBK145"/>
      <c r="FBL145"/>
      <c r="FBM145"/>
      <c r="FBN145"/>
      <c r="FBO145"/>
      <c r="FBP145"/>
      <c r="FBQ145"/>
      <c r="FBR145"/>
      <c r="FBS145"/>
      <c r="FBT145"/>
      <c r="FBU145"/>
      <c r="FBV145"/>
      <c r="FBW145"/>
      <c r="FBX145"/>
      <c r="FBY145"/>
      <c r="FBZ145"/>
      <c r="FCA145"/>
      <c r="FCB145"/>
      <c r="FCC145"/>
      <c r="FCD145"/>
      <c r="FCE145"/>
      <c r="FCF145"/>
      <c r="FCG145"/>
      <c r="FCH145"/>
      <c r="FCI145"/>
      <c r="FCJ145"/>
      <c r="FCK145"/>
      <c r="FCL145"/>
      <c r="FCM145"/>
      <c r="FCN145"/>
      <c r="FCO145"/>
      <c r="FCP145"/>
      <c r="FCQ145"/>
      <c r="FCR145"/>
      <c r="FCS145"/>
      <c r="FCT145"/>
      <c r="FCU145"/>
      <c r="FCV145"/>
      <c r="FCW145"/>
      <c r="FCX145"/>
      <c r="FCY145"/>
      <c r="FCZ145"/>
      <c r="FDA145"/>
      <c r="FDB145"/>
      <c r="FDC145"/>
      <c r="FDD145"/>
      <c r="FDE145"/>
      <c r="FDF145"/>
      <c r="FDG145"/>
      <c r="FDH145"/>
      <c r="FDI145"/>
      <c r="FDJ145"/>
      <c r="FDK145"/>
      <c r="FDL145"/>
      <c r="FDM145"/>
      <c r="FDN145"/>
      <c r="FDO145"/>
      <c r="FDP145"/>
      <c r="FDQ145"/>
      <c r="FDR145"/>
      <c r="FDS145"/>
      <c r="FDT145"/>
      <c r="FDU145"/>
      <c r="FDV145"/>
      <c r="FDW145"/>
      <c r="FDX145"/>
      <c r="FDY145"/>
      <c r="FDZ145"/>
      <c r="FEA145"/>
      <c r="FEB145"/>
      <c r="FEC145"/>
      <c r="FED145"/>
      <c r="FEE145"/>
      <c r="FEF145"/>
      <c r="FEG145"/>
      <c r="FEH145"/>
      <c r="FEI145"/>
      <c r="FEJ145"/>
      <c r="FEK145"/>
      <c r="FEL145"/>
      <c r="FEM145"/>
      <c r="FEN145"/>
      <c r="FEO145"/>
      <c r="FEP145"/>
      <c r="FEQ145"/>
      <c r="FER145"/>
      <c r="FES145"/>
      <c r="FET145"/>
      <c r="FEU145"/>
      <c r="FEV145"/>
      <c r="FEW145"/>
      <c r="FEX145"/>
      <c r="FEY145"/>
      <c r="FEZ145"/>
      <c r="FFA145"/>
      <c r="FFB145"/>
      <c r="FFC145"/>
      <c r="FFD145"/>
      <c r="FFE145"/>
      <c r="FFF145"/>
      <c r="FFG145"/>
      <c r="FFH145"/>
      <c r="FFI145"/>
      <c r="FFJ145"/>
      <c r="FFK145"/>
      <c r="FFL145"/>
      <c r="FFM145"/>
      <c r="FFN145"/>
      <c r="FFO145"/>
      <c r="FFP145"/>
      <c r="FFQ145"/>
      <c r="FFR145"/>
      <c r="FFS145"/>
      <c r="FFT145"/>
      <c r="FFU145"/>
      <c r="FFV145"/>
      <c r="FFW145"/>
      <c r="FFX145"/>
      <c r="FFY145"/>
      <c r="FFZ145"/>
      <c r="FGA145"/>
      <c r="FGB145"/>
      <c r="FGC145"/>
      <c r="FGD145"/>
      <c r="FGE145"/>
      <c r="FGF145"/>
      <c r="FGG145"/>
      <c r="FGH145"/>
      <c r="FGI145"/>
      <c r="FGJ145"/>
      <c r="FGK145"/>
      <c r="FGL145"/>
      <c r="FGM145"/>
      <c r="FGN145"/>
      <c r="FGO145"/>
      <c r="FGP145"/>
      <c r="FGQ145"/>
      <c r="FGR145"/>
      <c r="FGS145"/>
      <c r="FGT145"/>
      <c r="FGU145"/>
      <c r="FGV145"/>
      <c r="FGW145"/>
      <c r="FGX145"/>
      <c r="FGY145"/>
      <c r="FGZ145"/>
      <c r="FHA145"/>
      <c r="FHB145"/>
      <c r="FHC145"/>
      <c r="FHD145"/>
      <c r="FHE145"/>
      <c r="FHF145"/>
      <c r="FHG145"/>
      <c r="FHH145"/>
      <c r="FHI145"/>
      <c r="FHJ145"/>
      <c r="FHK145"/>
      <c r="FHL145"/>
      <c r="FHM145"/>
      <c r="FHN145"/>
      <c r="FHO145"/>
      <c r="FHP145"/>
      <c r="FHQ145"/>
      <c r="FHR145"/>
      <c r="FHS145"/>
      <c r="FHT145"/>
      <c r="FHU145"/>
      <c r="FHV145"/>
      <c r="FHW145"/>
      <c r="FHX145"/>
      <c r="FHY145"/>
      <c r="FHZ145"/>
      <c r="FIA145"/>
      <c r="FIB145"/>
      <c r="FIC145"/>
      <c r="FID145"/>
      <c r="FIE145"/>
      <c r="FIF145"/>
      <c r="FIG145"/>
      <c r="FIH145"/>
      <c r="FII145"/>
      <c r="FIJ145"/>
      <c r="FIK145"/>
      <c r="FIL145"/>
      <c r="FIM145"/>
      <c r="FIN145"/>
      <c r="FIO145"/>
      <c r="FIP145"/>
      <c r="FIQ145"/>
      <c r="FIR145"/>
      <c r="FIS145"/>
      <c r="FIT145"/>
      <c r="FIU145"/>
      <c r="FIV145"/>
      <c r="FIW145"/>
      <c r="FIX145"/>
      <c r="FIY145"/>
      <c r="FIZ145"/>
      <c r="FJA145"/>
      <c r="FJB145"/>
      <c r="FJC145"/>
      <c r="FJD145"/>
      <c r="FJE145"/>
      <c r="FJF145"/>
      <c r="FJG145"/>
      <c r="FJH145"/>
      <c r="FJI145"/>
      <c r="FJJ145"/>
      <c r="FJK145"/>
      <c r="FJL145"/>
      <c r="FJM145"/>
      <c r="FJN145"/>
      <c r="FJO145"/>
      <c r="FJP145"/>
      <c r="FJQ145"/>
      <c r="FJR145"/>
      <c r="FJS145"/>
      <c r="FJT145"/>
      <c r="FJU145"/>
      <c r="FJV145"/>
      <c r="FJW145"/>
      <c r="FJX145"/>
      <c r="FJY145"/>
      <c r="FJZ145"/>
      <c r="FKA145"/>
      <c r="FKB145"/>
      <c r="FKC145"/>
      <c r="FKD145"/>
      <c r="FKE145"/>
      <c r="FKF145"/>
      <c r="FKG145"/>
      <c r="FKH145"/>
      <c r="FKI145"/>
      <c r="FKJ145"/>
      <c r="FKK145"/>
      <c r="FKL145"/>
      <c r="FKM145"/>
      <c r="FKN145"/>
      <c r="FKO145"/>
      <c r="FKP145"/>
      <c r="FKQ145"/>
      <c r="FKR145"/>
      <c r="FKS145"/>
      <c r="FKT145"/>
      <c r="FKU145"/>
      <c r="FKV145"/>
      <c r="FKW145"/>
      <c r="FKX145"/>
      <c r="FKY145"/>
      <c r="FKZ145"/>
      <c r="FLA145"/>
      <c r="FLB145"/>
      <c r="FLC145"/>
      <c r="FLD145"/>
      <c r="FLE145"/>
      <c r="FLF145"/>
      <c r="FLG145"/>
      <c r="FLH145"/>
      <c r="FLI145"/>
      <c r="FLJ145"/>
      <c r="FLK145"/>
      <c r="FLL145"/>
      <c r="FLM145"/>
      <c r="FLN145"/>
      <c r="FLO145"/>
      <c r="FLP145"/>
      <c r="FLQ145"/>
      <c r="FLR145"/>
      <c r="FLS145"/>
      <c r="FLT145"/>
      <c r="FLU145"/>
      <c r="FLV145"/>
      <c r="FLW145"/>
      <c r="FLX145"/>
      <c r="FLY145"/>
      <c r="FLZ145"/>
      <c r="FMA145"/>
      <c r="FMB145"/>
      <c r="FMC145"/>
      <c r="FMD145"/>
      <c r="FME145"/>
      <c r="FMF145"/>
      <c r="FMG145"/>
      <c r="FMH145"/>
      <c r="FMI145"/>
      <c r="FMJ145"/>
      <c r="FMK145"/>
      <c r="FML145"/>
      <c r="FMM145"/>
      <c r="FMN145"/>
      <c r="FMO145"/>
      <c r="FMP145"/>
      <c r="FMQ145"/>
      <c r="FMR145"/>
      <c r="FMS145"/>
      <c r="FMT145"/>
      <c r="FMU145"/>
      <c r="FMV145"/>
      <c r="FMW145"/>
      <c r="FMX145"/>
      <c r="FMY145"/>
      <c r="FMZ145"/>
      <c r="FNA145"/>
      <c r="FNB145"/>
      <c r="FNC145"/>
      <c r="FND145"/>
      <c r="FNE145"/>
      <c r="FNF145"/>
      <c r="FNG145"/>
      <c r="FNH145"/>
      <c r="FNI145"/>
      <c r="FNJ145"/>
      <c r="FNK145"/>
      <c r="FNL145"/>
      <c r="FNM145"/>
      <c r="FNN145"/>
      <c r="FNO145"/>
      <c r="FNP145"/>
      <c r="FNQ145"/>
      <c r="FNR145"/>
      <c r="FNS145"/>
      <c r="FNT145"/>
      <c r="FNU145"/>
      <c r="FNV145"/>
      <c r="FNW145"/>
      <c r="FNX145"/>
      <c r="FNY145"/>
      <c r="FNZ145"/>
      <c r="FOA145"/>
      <c r="FOB145"/>
      <c r="FOC145"/>
      <c r="FOD145"/>
      <c r="FOE145"/>
      <c r="FOF145"/>
      <c r="FOG145"/>
      <c r="FOH145"/>
      <c r="FOI145"/>
      <c r="FOJ145"/>
      <c r="FOK145"/>
      <c r="FOL145"/>
      <c r="FOM145"/>
      <c r="FON145"/>
      <c r="FOO145"/>
      <c r="FOP145"/>
      <c r="FOQ145"/>
      <c r="FOR145"/>
      <c r="FOS145"/>
      <c r="FOT145"/>
      <c r="FOU145"/>
      <c r="FOV145"/>
      <c r="FOW145"/>
      <c r="FOX145"/>
      <c r="FOY145"/>
      <c r="FOZ145"/>
      <c r="FPA145"/>
      <c r="FPB145"/>
      <c r="FPC145"/>
      <c r="FPD145"/>
      <c r="FPE145"/>
      <c r="FPF145"/>
      <c r="FPG145"/>
      <c r="FPH145"/>
      <c r="FPI145"/>
      <c r="FPJ145"/>
      <c r="FPK145"/>
      <c r="FPL145"/>
      <c r="FPM145"/>
      <c r="FPN145"/>
      <c r="FPO145"/>
      <c r="FPP145"/>
      <c r="FPQ145"/>
      <c r="FPR145"/>
      <c r="FPS145"/>
      <c r="FPT145"/>
      <c r="FPU145"/>
      <c r="FPV145"/>
      <c r="FPW145"/>
      <c r="FPX145"/>
      <c r="FPY145"/>
      <c r="FPZ145"/>
      <c r="FQA145"/>
      <c r="FQB145"/>
      <c r="FQC145"/>
      <c r="FQD145"/>
      <c r="FQE145"/>
      <c r="FQF145"/>
      <c r="FQG145"/>
      <c r="FQH145"/>
      <c r="FQI145"/>
      <c r="FQJ145"/>
      <c r="FQK145"/>
      <c r="FQL145"/>
      <c r="FQM145"/>
      <c r="FQN145"/>
      <c r="FQO145"/>
      <c r="FQP145"/>
      <c r="FQQ145"/>
      <c r="FQR145"/>
      <c r="FQS145"/>
      <c r="FQT145"/>
      <c r="FQU145"/>
      <c r="FQV145"/>
      <c r="FQW145"/>
      <c r="FQX145"/>
      <c r="FQY145"/>
      <c r="FQZ145"/>
      <c r="FRA145"/>
      <c r="FRB145"/>
      <c r="FRC145"/>
      <c r="FRD145"/>
      <c r="FRE145"/>
      <c r="FRF145"/>
      <c r="FRG145"/>
      <c r="FRH145"/>
      <c r="FRI145"/>
      <c r="FRJ145"/>
      <c r="FRK145"/>
      <c r="FRL145"/>
      <c r="FRM145"/>
      <c r="FRN145"/>
      <c r="FRO145"/>
      <c r="FRP145"/>
      <c r="FRQ145"/>
      <c r="FRR145"/>
      <c r="FRS145"/>
      <c r="FRT145"/>
      <c r="FRU145"/>
      <c r="FRV145"/>
      <c r="FRW145"/>
      <c r="FRX145"/>
      <c r="FRY145"/>
      <c r="FRZ145"/>
      <c r="FSA145"/>
      <c r="FSB145"/>
      <c r="FSC145"/>
      <c r="FSD145"/>
      <c r="FSE145"/>
      <c r="FSF145"/>
      <c r="FSG145"/>
      <c r="FSH145"/>
      <c r="FSI145"/>
      <c r="FSJ145"/>
      <c r="FSK145"/>
      <c r="FSL145"/>
      <c r="FSM145"/>
      <c r="FSN145"/>
      <c r="FSO145"/>
      <c r="FSP145"/>
      <c r="FSQ145"/>
      <c r="FSR145"/>
      <c r="FSS145"/>
      <c r="FST145"/>
      <c r="FSU145"/>
      <c r="FSV145"/>
      <c r="FSW145"/>
      <c r="FSX145"/>
      <c r="FSY145"/>
      <c r="FSZ145"/>
      <c r="FTA145"/>
      <c r="FTB145"/>
      <c r="FTC145"/>
      <c r="FTD145"/>
      <c r="FTE145"/>
      <c r="FTF145"/>
      <c r="FTG145"/>
      <c r="FTH145"/>
      <c r="FTI145"/>
      <c r="FTJ145"/>
      <c r="FTK145"/>
      <c r="FTL145"/>
      <c r="FTM145"/>
      <c r="FTN145"/>
      <c r="FTO145"/>
      <c r="FTP145"/>
      <c r="FTQ145"/>
      <c r="FTR145"/>
      <c r="FTS145"/>
      <c r="FTT145"/>
      <c r="FTU145"/>
      <c r="FTV145"/>
      <c r="FTW145"/>
      <c r="FTX145"/>
      <c r="FTY145"/>
      <c r="FTZ145"/>
      <c r="FUA145"/>
      <c r="FUB145"/>
      <c r="FUC145"/>
      <c r="FUD145"/>
      <c r="FUE145"/>
      <c r="FUF145"/>
      <c r="FUG145"/>
      <c r="FUH145"/>
      <c r="FUI145"/>
      <c r="FUJ145"/>
      <c r="FUK145"/>
      <c r="FUL145"/>
      <c r="FUM145"/>
      <c r="FUN145"/>
      <c r="FUO145"/>
      <c r="FUP145"/>
      <c r="FUQ145"/>
      <c r="FUR145"/>
      <c r="FUS145"/>
      <c r="FUT145"/>
      <c r="FUU145"/>
      <c r="FUV145"/>
      <c r="FUW145"/>
      <c r="FUX145"/>
      <c r="FUY145"/>
      <c r="FUZ145"/>
      <c r="FVA145"/>
      <c r="FVB145"/>
      <c r="FVC145"/>
      <c r="FVD145"/>
      <c r="FVE145"/>
      <c r="FVF145"/>
      <c r="FVG145"/>
      <c r="FVH145"/>
      <c r="FVI145"/>
      <c r="FVJ145"/>
      <c r="FVK145"/>
      <c r="FVL145"/>
      <c r="FVM145"/>
      <c r="FVN145"/>
      <c r="FVO145"/>
      <c r="FVP145"/>
      <c r="FVQ145"/>
      <c r="FVR145"/>
      <c r="FVS145"/>
      <c r="FVT145"/>
      <c r="FVU145"/>
      <c r="FVV145"/>
      <c r="FVW145"/>
      <c r="FVX145"/>
      <c r="FVY145"/>
      <c r="FVZ145"/>
      <c r="FWA145"/>
      <c r="FWB145"/>
      <c r="FWC145"/>
      <c r="FWD145"/>
      <c r="FWE145"/>
      <c r="FWF145"/>
      <c r="FWG145"/>
      <c r="FWH145"/>
      <c r="FWI145"/>
      <c r="FWJ145"/>
      <c r="FWK145"/>
      <c r="FWL145"/>
      <c r="FWM145"/>
      <c r="FWN145"/>
      <c r="FWO145"/>
      <c r="FWP145"/>
      <c r="FWQ145"/>
      <c r="FWR145"/>
      <c r="FWS145"/>
      <c r="FWT145"/>
      <c r="FWU145"/>
      <c r="FWV145"/>
      <c r="FWW145"/>
      <c r="FWX145"/>
      <c r="FWY145"/>
      <c r="FWZ145"/>
      <c r="FXA145"/>
      <c r="FXB145"/>
      <c r="FXC145"/>
      <c r="FXD145"/>
      <c r="FXE145"/>
      <c r="FXF145"/>
      <c r="FXG145"/>
      <c r="FXH145"/>
      <c r="FXI145"/>
      <c r="FXJ145"/>
      <c r="FXK145"/>
      <c r="FXL145"/>
      <c r="FXM145"/>
      <c r="FXN145"/>
      <c r="FXO145"/>
      <c r="FXP145"/>
      <c r="FXQ145"/>
      <c r="FXR145"/>
      <c r="FXS145"/>
      <c r="FXT145"/>
      <c r="FXU145"/>
      <c r="FXV145"/>
      <c r="FXW145"/>
      <c r="FXX145"/>
      <c r="FXY145"/>
      <c r="FXZ145"/>
      <c r="FYA145"/>
      <c r="FYB145"/>
      <c r="FYC145"/>
      <c r="FYD145"/>
      <c r="FYE145"/>
      <c r="FYF145"/>
      <c r="FYG145"/>
      <c r="FYH145"/>
      <c r="FYI145"/>
      <c r="FYJ145"/>
      <c r="FYK145"/>
      <c r="FYL145"/>
      <c r="FYM145"/>
      <c r="FYN145"/>
      <c r="FYO145"/>
      <c r="FYP145"/>
      <c r="FYQ145"/>
      <c r="FYR145"/>
      <c r="FYS145"/>
      <c r="FYT145"/>
      <c r="FYU145"/>
      <c r="FYV145"/>
      <c r="FYW145"/>
      <c r="FYX145"/>
      <c r="FYY145"/>
      <c r="FYZ145"/>
      <c r="FZA145"/>
      <c r="FZB145"/>
      <c r="FZC145"/>
      <c r="FZD145"/>
      <c r="FZE145"/>
      <c r="FZF145"/>
      <c r="FZG145"/>
      <c r="FZH145"/>
      <c r="FZI145"/>
      <c r="FZJ145"/>
      <c r="FZK145"/>
      <c r="FZL145"/>
      <c r="FZM145"/>
      <c r="FZN145"/>
      <c r="FZO145"/>
      <c r="FZP145"/>
      <c r="FZQ145"/>
      <c r="FZR145"/>
      <c r="FZS145"/>
      <c r="FZT145"/>
      <c r="FZU145"/>
      <c r="FZV145"/>
      <c r="FZW145"/>
      <c r="FZX145"/>
      <c r="FZY145"/>
      <c r="FZZ145"/>
      <c r="GAA145"/>
      <c r="GAB145"/>
      <c r="GAC145"/>
      <c r="GAD145"/>
      <c r="GAE145"/>
      <c r="GAF145"/>
      <c r="GAG145"/>
      <c r="GAH145"/>
      <c r="GAI145"/>
      <c r="GAJ145"/>
      <c r="GAK145"/>
      <c r="GAL145"/>
      <c r="GAM145"/>
      <c r="GAN145"/>
      <c r="GAO145"/>
      <c r="GAP145"/>
      <c r="GAQ145"/>
      <c r="GAR145"/>
      <c r="GAS145"/>
      <c r="GAT145"/>
      <c r="GAU145"/>
      <c r="GAV145"/>
      <c r="GAW145"/>
      <c r="GAX145"/>
      <c r="GAY145"/>
      <c r="GAZ145"/>
      <c r="GBA145"/>
      <c r="GBB145"/>
      <c r="GBC145"/>
      <c r="GBD145"/>
      <c r="GBE145"/>
      <c r="GBF145"/>
      <c r="GBG145"/>
      <c r="GBH145"/>
      <c r="GBI145"/>
      <c r="GBJ145"/>
      <c r="GBK145"/>
      <c r="GBL145"/>
      <c r="GBM145"/>
      <c r="GBN145"/>
      <c r="GBO145"/>
      <c r="GBP145"/>
      <c r="GBQ145"/>
      <c r="GBR145"/>
      <c r="GBS145"/>
      <c r="GBT145"/>
      <c r="GBU145"/>
      <c r="GBV145"/>
      <c r="GBW145"/>
      <c r="GBX145"/>
      <c r="GBY145"/>
      <c r="GBZ145"/>
      <c r="GCA145"/>
      <c r="GCB145"/>
      <c r="GCC145"/>
      <c r="GCD145"/>
      <c r="GCE145"/>
      <c r="GCF145"/>
      <c r="GCG145"/>
      <c r="GCH145"/>
      <c r="GCI145"/>
      <c r="GCJ145"/>
      <c r="GCK145"/>
      <c r="GCL145"/>
      <c r="GCM145"/>
      <c r="GCN145"/>
      <c r="GCO145"/>
      <c r="GCP145"/>
      <c r="GCQ145"/>
      <c r="GCR145"/>
      <c r="GCS145"/>
      <c r="GCT145"/>
      <c r="GCU145"/>
      <c r="GCV145"/>
      <c r="GCW145"/>
      <c r="GCX145"/>
      <c r="GCY145"/>
      <c r="GCZ145"/>
      <c r="GDA145"/>
      <c r="GDB145"/>
      <c r="GDC145"/>
      <c r="GDD145"/>
      <c r="GDE145"/>
      <c r="GDF145"/>
      <c r="GDG145"/>
      <c r="GDH145"/>
      <c r="GDI145"/>
      <c r="GDJ145"/>
      <c r="GDK145"/>
      <c r="GDL145"/>
      <c r="GDM145"/>
      <c r="GDN145"/>
      <c r="GDO145"/>
      <c r="GDP145"/>
      <c r="GDQ145"/>
      <c r="GDR145"/>
      <c r="GDS145"/>
      <c r="GDT145"/>
      <c r="GDU145"/>
      <c r="GDV145"/>
      <c r="GDW145"/>
      <c r="GDX145"/>
      <c r="GDY145"/>
      <c r="GDZ145"/>
      <c r="GEA145"/>
      <c r="GEB145"/>
      <c r="GEC145"/>
      <c r="GED145"/>
      <c r="GEE145"/>
      <c r="GEF145"/>
      <c r="GEG145"/>
      <c r="GEH145"/>
      <c r="GEI145"/>
      <c r="GEJ145"/>
      <c r="GEK145"/>
      <c r="GEL145"/>
      <c r="GEM145"/>
      <c r="GEN145"/>
      <c r="GEO145"/>
      <c r="GEP145"/>
      <c r="GEQ145"/>
      <c r="GER145"/>
      <c r="GES145"/>
      <c r="GET145"/>
      <c r="GEU145"/>
      <c r="GEV145"/>
      <c r="GEW145"/>
      <c r="GEX145"/>
      <c r="GEY145"/>
      <c r="GEZ145"/>
      <c r="GFA145"/>
      <c r="GFB145"/>
      <c r="GFC145"/>
      <c r="GFD145"/>
      <c r="GFE145"/>
      <c r="GFF145"/>
      <c r="GFG145"/>
      <c r="GFH145"/>
      <c r="GFI145"/>
      <c r="GFJ145"/>
      <c r="GFK145"/>
      <c r="GFL145"/>
      <c r="GFM145"/>
      <c r="GFN145"/>
      <c r="GFO145"/>
      <c r="GFP145"/>
      <c r="GFQ145"/>
      <c r="GFR145"/>
      <c r="GFS145"/>
      <c r="GFT145"/>
      <c r="GFU145"/>
      <c r="GFV145"/>
      <c r="GFW145"/>
      <c r="GFX145"/>
      <c r="GFY145"/>
      <c r="GFZ145"/>
      <c r="GGA145"/>
      <c r="GGB145"/>
      <c r="GGC145"/>
      <c r="GGD145"/>
      <c r="GGE145"/>
      <c r="GGF145"/>
      <c r="GGG145"/>
      <c r="GGH145"/>
      <c r="GGI145"/>
      <c r="GGJ145"/>
      <c r="GGK145"/>
      <c r="GGL145"/>
      <c r="GGM145"/>
      <c r="GGN145"/>
      <c r="GGO145"/>
      <c r="GGP145"/>
      <c r="GGQ145"/>
      <c r="GGR145"/>
      <c r="GGS145"/>
      <c r="GGT145"/>
      <c r="GGU145"/>
      <c r="GGV145"/>
      <c r="GGW145"/>
      <c r="GGX145"/>
      <c r="GGY145"/>
      <c r="GGZ145"/>
      <c r="GHA145"/>
      <c r="GHB145"/>
      <c r="GHC145"/>
      <c r="GHD145"/>
      <c r="GHE145"/>
      <c r="GHF145"/>
      <c r="GHG145"/>
      <c r="GHH145"/>
      <c r="GHI145"/>
      <c r="GHJ145"/>
      <c r="GHK145"/>
      <c r="GHL145"/>
      <c r="GHM145"/>
      <c r="GHN145"/>
      <c r="GHO145"/>
      <c r="GHP145"/>
      <c r="GHQ145"/>
      <c r="GHR145"/>
      <c r="GHS145"/>
      <c r="GHT145"/>
      <c r="GHU145"/>
      <c r="GHV145"/>
      <c r="GHW145"/>
      <c r="GHX145"/>
      <c r="GHY145"/>
      <c r="GHZ145"/>
      <c r="GIA145"/>
      <c r="GIB145"/>
      <c r="GIC145"/>
      <c r="GID145"/>
      <c r="GIE145"/>
      <c r="GIF145"/>
      <c r="GIG145"/>
      <c r="GIH145"/>
      <c r="GII145"/>
      <c r="GIJ145"/>
      <c r="GIK145"/>
      <c r="GIL145"/>
      <c r="GIM145"/>
      <c r="GIN145"/>
      <c r="GIO145"/>
      <c r="GIP145"/>
      <c r="GIQ145"/>
      <c r="GIR145"/>
      <c r="GIS145"/>
      <c r="GIT145"/>
      <c r="GIU145"/>
      <c r="GIV145"/>
      <c r="GIW145"/>
      <c r="GIX145"/>
      <c r="GIY145"/>
      <c r="GIZ145"/>
      <c r="GJA145"/>
      <c r="GJB145"/>
      <c r="GJC145"/>
      <c r="GJD145"/>
      <c r="GJE145"/>
      <c r="GJF145"/>
      <c r="GJG145"/>
      <c r="GJH145"/>
      <c r="GJI145"/>
      <c r="GJJ145"/>
      <c r="GJK145"/>
      <c r="GJL145"/>
      <c r="GJM145"/>
      <c r="GJN145"/>
      <c r="GJO145"/>
      <c r="GJP145"/>
      <c r="GJQ145"/>
      <c r="GJR145"/>
      <c r="GJS145"/>
      <c r="GJT145"/>
      <c r="GJU145"/>
      <c r="GJV145"/>
      <c r="GJW145"/>
      <c r="GJX145"/>
      <c r="GJY145"/>
      <c r="GJZ145"/>
      <c r="GKA145"/>
      <c r="GKB145"/>
      <c r="GKC145"/>
      <c r="GKD145"/>
      <c r="GKE145"/>
      <c r="GKF145"/>
      <c r="GKG145"/>
      <c r="GKH145"/>
      <c r="GKI145"/>
      <c r="GKJ145"/>
      <c r="GKK145"/>
      <c r="GKL145"/>
      <c r="GKM145"/>
      <c r="GKN145"/>
      <c r="GKO145"/>
      <c r="GKP145"/>
      <c r="GKQ145"/>
      <c r="GKR145"/>
      <c r="GKS145"/>
      <c r="GKT145"/>
      <c r="GKU145"/>
      <c r="GKV145"/>
      <c r="GKW145"/>
      <c r="GKX145"/>
      <c r="GKY145"/>
      <c r="GKZ145"/>
      <c r="GLA145"/>
      <c r="GLB145"/>
      <c r="GLC145"/>
      <c r="GLD145"/>
      <c r="GLE145"/>
      <c r="GLF145"/>
      <c r="GLG145"/>
      <c r="GLH145"/>
      <c r="GLI145"/>
      <c r="GLJ145"/>
      <c r="GLK145"/>
      <c r="GLL145"/>
      <c r="GLM145"/>
      <c r="GLN145"/>
      <c r="GLO145"/>
      <c r="GLP145"/>
      <c r="GLQ145"/>
      <c r="GLR145"/>
      <c r="GLS145"/>
      <c r="GLT145"/>
      <c r="GLU145"/>
      <c r="GLV145"/>
      <c r="GLW145"/>
      <c r="GLX145"/>
      <c r="GLY145"/>
      <c r="GLZ145"/>
      <c r="GMA145"/>
      <c r="GMB145"/>
      <c r="GMC145"/>
      <c r="GMD145"/>
      <c r="GME145"/>
      <c r="GMF145"/>
      <c r="GMG145"/>
      <c r="GMH145"/>
      <c r="GMI145"/>
      <c r="GMJ145"/>
      <c r="GMK145"/>
      <c r="GML145"/>
      <c r="GMM145"/>
      <c r="GMN145"/>
      <c r="GMO145"/>
      <c r="GMP145"/>
      <c r="GMQ145"/>
      <c r="GMR145"/>
      <c r="GMS145"/>
      <c r="GMT145"/>
      <c r="GMU145"/>
      <c r="GMV145"/>
      <c r="GMW145"/>
      <c r="GMX145"/>
      <c r="GMY145"/>
      <c r="GMZ145"/>
      <c r="GNA145"/>
      <c r="GNB145"/>
      <c r="GNC145"/>
      <c r="GND145"/>
      <c r="GNE145"/>
      <c r="GNF145"/>
      <c r="GNG145"/>
      <c r="GNH145"/>
      <c r="GNI145"/>
      <c r="GNJ145"/>
      <c r="GNK145"/>
      <c r="GNL145"/>
      <c r="GNM145"/>
      <c r="GNN145"/>
      <c r="GNO145"/>
      <c r="GNP145"/>
      <c r="GNQ145"/>
      <c r="GNR145"/>
      <c r="GNS145"/>
      <c r="GNT145"/>
      <c r="GNU145"/>
      <c r="GNV145"/>
      <c r="GNW145"/>
      <c r="GNX145"/>
      <c r="GNY145"/>
      <c r="GNZ145"/>
      <c r="GOA145"/>
      <c r="GOB145"/>
      <c r="GOC145"/>
      <c r="GOD145"/>
      <c r="GOE145"/>
      <c r="GOF145"/>
      <c r="GOG145"/>
      <c r="GOH145"/>
      <c r="GOI145"/>
      <c r="GOJ145"/>
      <c r="GOK145"/>
      <c r="GOL145"/>
      <c r="GOM145"/>
      <c r="GON145"/>
      <c r="GOO145"/>
      <c r="GOP145"/>
      <c r="GOQ145"/>
      <c r="GOR145"/>
      <c r="GOS145"/>
      <c r="GOT145"/>
      <c r="GOU145"/>
      <c r="GOV145"/>
      <c r="GOW145"/>
      <c r="GOX145"/>
      <c r="GOY145"/>
      <c r="GOZ145"/>
      <c r="GPA145"/>
      <c r="GPB145"/>
      <c r="GPC145"/>
      <c r="GPD145"/>
      <c r="GPE145"/>
      <c r="GPF145"/>
      <c r="GPG145"/>
      <c r="GPH145"/>
      <c r="GPI145"/>
      <c r="GPJ145"/>
      <c r="GPK145"/>
      <c r="GPL145"/>
      <c r="GPM145"/>
      <c r="GPN145"/>
      <c r="GPO145"/>
      <c r="GPP145"/>
      <c r="GPQ145"/>
      <c r="GPR145"/>
      <c r="GPS145"/>
      <c r="GPT145"/>
      <c r="GPU145"/>
      <c r="GPV145"/>
      <c r="GPW145"/>
      <c r="GPX145"/>
      <c r="GPY145"/>
      <c r="GPZ145"/>
      <c r="GQA145"/>
      <c r="GQB145"/>
      <c r="GQC145"/>
      <c r="GQD145"/>
      <c r="GQE145"/>
      <c r="GQF145"/>
      <c r="GQG145"/>
      <c r="GQH145"/>
      <c r="GQI145"/>
      <c r="GQJ145"/>
      <c r="GQK145"/>
      <c r="GQL145"/>
      <c r="GQM145"/>
      <c r="GQN145"/>
      <c r="GQO145"/>
      <c r="GQP145"/>
      <c r="GQQ145"/>
      <c r="GQR145"/>
      <c r="GQS145"/>
      <c r="GQT145"/>
      <c r="GQU145"/>
      <c r="GQV145"/>
      <c r="GQW145"/>
      <c r="GQX145"/>
      <c r="GQY145"/>
      <c r="GQZ145"/>
      <c r="GRA145"/>
      <c r="GRB145"/>
      <c r="GRC145"/>
      <c r="GRD145"/>
      <c r="GRE145"/>
      <c r="GRF145"/>
      <c r="GRG145"/>
      <c r="GRH145"/>
      <c r="GRI145"/>
      <c r="GRJ145"/>
      <c r="GRK145"/>
      <c r="GRL145"/>
      <c r="GRM145"/>
      <c r="GRN145"/>
      <c r="GRO145"/>
      <c r="GRP145"/>
      <c r="GRQ145"/>
      <c r="GRR145"/>
      <c r="GRS145"/>
      <c r="GRT145"/>
      <c r="GRU145"/>
      <c r="GRV145"/>
      <c r="GRW145"/>
      <c r="GRX145"/>
      <c r="GRY145"/>
      <c r="GRZ145"/>
      <c r="GSA145"/>
      <c r="GSB145"/>
      <c r="GSC145"/>
      <c r="GSD145"/>
      <c r="GSE145"/>
      <c r="GSF145"/>
      <c r="GSG145"/>
      <c r="GSH145"/>
      <c r="GSI145"/>
      <c r="GSJ145"/>
      <c r="GSK145"/>
      <c r="GSL145"/>
      <c r="GSM145"/>
      <c r="GSN145"/>
      <c r="GSO145"/>
      <c r="GSP145"/>
      <c r="GSQ145"/>
      <c r="GSR145"/>
      <c r="GSS145"/>
      <c r="GST145"/>
      <c r="GSU145"/>
      <c r="GSV145"/>
      <c r="GSW145"/>
      <c r="GSX145"/>
      <c r="GSY145"/>
      <c r="GSZ145"/>
      <c r="GTA145"/>
      <c r="GTB145"/>
      <c r="GTC145"/>
      <c r="GTD145"/>
      <c r="GTE145"/>
      <c r="GTF145"/>
      <c r="GTG145"/>
      <c r="GTH145"/>
      <c r="GTI145"/>
      <c r="GTJ145"/>
      <c r="GTK145"/>
      <c r="GTL145"/>
      <c r="GTM145"/>
      <c r="GTN145"/>
      <c r="GTO145"/>
      <c r="GTP145"/>
      <c r="GTQ145"/>
      <c r="GTR145"/>
      <c r="GTS145"/>
      <c r="GTT145"/>
      <c r="GTU145"/>
      <c r="GTV145"/>
      <c r="GTW145"/>
      <c r="GTX145"/>
      <c r="GTY145"/>
      <c r="GTZ145"/>
      <c r="GUA145"/>
      <c r="GUB145"/>
      <c r="GUC145"/>
      <c r="GUD145"/>
      <c r="GUE145"/>
      <c r="GUF145"/>
      <c r="GUG145"/>
      <c r="GUH145"/>
      <c r="GUI145"/>
      <c r="GUJ145"/>
      <c r="GUK145"/>
      <c r="GUL145"/>
      <c r="GUM145"/>
      <c r="GUN145"/>
      <c r="GUO145"/>
      <c r="GUP145"/>
      <c r="GUQ145"/>
      <c r="GUR145"/>
      <c r="GUS145"/>
      <c r="GUT145"/>
      <c r="GUU145"/>
      <c r="GUV145"/>
      <c r="GUW145"/>
      <c r="GUX145"/>
      <c r="GUY145"/>
      <c r="GUZ145"/>
      <c r="GVA145"/>
      <c r="GVB145"/>
      <c r="GVC145"/>
      <c r="GVD145"/>
      <c r="GVE145"/>
      <c r="GVF145"/>
      <c r="GVG145"/>
      <c r="GVH145"/>
      <c r="GVI145"/>
      <c r="GVJ145"/>
      <c r="GVK145"/>
      <c r="GVL145"/>
      <c r="GVM145"/>
      <c r="GVN145"/>
      <c r="GVO145"/>
      <c r="GVP145"/>
      <c r="GVQ145"/>
      <c r="GVR145"/>
      <c r="GVS145"/>
      <c r="GVT145"/>
      <c r="GVU145"/>
      <c r="GVV145"/>
      <c r="GVW145"/>
      <c r="GVX145"/>
      <c r="GVY145"/>
      <c r="GVZ145"/>
      <c r="GWA145"/>
      <c r="GWB145"/>
      <c r="GWC145"/>
      <c r="GWD145"/>
      <c r="GWE145"/>
      <c r="GWF145"/>
      <c r="GWG145"/>
      <c r="GWH145"/>
      <c r="GWI145"/>
      <c r="GWJ145"/>
      <c r="GWK145"/>
      <c r="GWL145"/>
      <c r="GWM145"/>
      <c r="GWN145"/>
      <c r="GWO145"/>
      <c r="GWP145"/>
      <c r="GWQ145"/>
      <c r="GWR145"/>
      <c r="GWS145"/>
      <c r="GWT145"/>
      <c r="GWU145"/>
      <c r="GWV145"/>
      <c r="GWW145"/>
      <c r="GWX145"/>
      <c r="GWY145"/>
      <c r="GWZ145"/>
      <c r="GXA145"/>
      <c r="GXB145"/>
      <c r="GXC145"/>
      <c r="GXD145"/>
      <c r="GXE145"/>
      <c r="GXF145"/>
      <c r="GXG145"/>
      <c r="GXH145"/>
      <c r="GXI145"/>
      <c r="GXJ145"/>
      <c r="GXK145"/>
      <c r="GXL145"/>
      <c r="GXM145"/>
      <c r="GXN145"/>
      <c r="GXO145"/>
      <c r="GXP145"/>
      <c r="GXQ145"/>
      <c r="GXR145"/>
      <c r="GXS145"/>
      <c r="GXT145"/>
      <c r="GXU145"/>
      <c r="GXV145"/>
      <c r="GXW145"/>
      <c r="GXX145"/>
      <c r="GXY145"/>
      <c r="GXZ145"/>
      <c r="GYA145"/>
      <c r="GYB145"/>
      <c r="GYC145"/>
      <c r="GYD145"/>
      <c r="GYE145"/>
      <c r="GYF145"/>
      <c r="GYG145"/>
      <c r="GYH145"/>
      <c r="GYI145"/>
      <c r="GYJ145"/>
      <c r="GYK145"/>
      <c r="GYL145"/>
      <c r="GYM145"/>
      <c r="GYN145"/>
      <c r="GYO145"/>
      <c r="GYP145"/>
      <c r="GYQ145"/>
      <c r="GYR145"/>
      <c r="GYS145"/>
      <c r="GYT145"/>
      <c r="GYU145"/>
      <c r="GYV145"/>
      <c r="GYW145"/>
      <c r="GYX145"/>
      <c r="GYY145"/>
      <c r="GYZ145"/>
      <c r="GZA145"/>
      <c r="GZB145"/>
      <c r="GZC145"/>
      <c r="GZD145"/>
      <c r="GZE145"/>
      <c r="GZF145"/>
      <c r="GZG145"/>
      <c r="GZH145"/>
      <c r="GZI145"/>
      <c r="GZJ145"/>
      <c r="GZK145"/>
      <c r="GZL145"/>
      <c r="GZM145"/>
      <c r="GZN145"/>
      <c r="GZO145"/>
      <c r="GZP145"/>
      <c r="GZQ145"/>
      <c r="GZR145"/>
      <c r="GZS145"/>
      <c r="GZT145"/>
      <c r="GZU145"/>
      <c r="GZV145"/>
      <c r="GZW145"/>
      <c r="GZX145"/>
      <c r="GZY145"/>
      <c r="GZZ145"/>
      <c r="HAA145"/>
      <c r="HAB145"/>
      <c r="HAC145"/>
      <c r="HAD145"/>
      <c r="HAE145"/>
      <c r="HAF145"/>
      <c r="HAG145"/>
      <c r="HAH145"/>
      <c r="HAI145"/>
      <c r="HAJ145"/>
      <c r="HAK145"/>
      <c r="HAL145"/>
      <c r="HAM145"/>
      <c r="HAN145"/>
      <c r="HAO145"/>
      <c r="HAP145"/>
      <c r="HAQ145"/>
      <c r="HAR145"/>
      <c r="HAS145"/>
      <c r="HAT145"/>
      <c r="HAU145"/>
      <c r="HAV145"/>
      <c r="HAW145"/>
      <c r="HAX145"/>
      <c r="HAY145"/>
      <c r="HAZ145"/>
      <c r="HBA145"/>
      <c r="HBB145"/>
      <c r="HBC145"/>
      <c r="HBD145"/>
      <c r="HBE145"/>
      <c r="HBF145"/>
      <c r="HBG145"/>
      <c r="HBH145"/>
      <c r="HBI145"/>
      <c r="HBJ145"/>
      <c r="HBK145"/>
      <c r="HBL145"/>
      <c r="HBM145"/>
      <c r="HBN145"/>
      <c r="HBO145"/>
      <c r="HBP145"/>
      <c r="HBQ145"/>
      <c r="HBR145"/>
      <c r="HBS145"/>
      <c r="HBT145"/>
      <c r="HBU145"/>
      <c r="HBV145"/>
      <c r="HBW145"/>
      <c r="HBX145"/>
      <c r="HBY145"/>
      <c r="HBZ145"/>
      <c r="HCA145"/>
      <c r="HCB145"/>
      <c r="HCC145"/>
      <c r="HCD145"/>
      <c r="HCE145"/>
      <c r="HCF145"/>
      <c r="HCG145"/>
      <c r="HCH145"/>
      <c r="HCI145"/>
      <c r="HCJ145"/>
      <c r="HCK145"/>
      <c r="HCL145"/>
      <c r="HCM145"/>
      <c r="HCN145"/>
      <c r="HCO145"/>
      <c r="HCP145"/>
      <c r="HCQ145"/>
      <c r="HCR145"/>
      <c r="HCS145"/>
      <c r="HCT145"/>
      <c r="HCU145"/>
      <c r="HCV145"/>
      <c r="HCW145"/>
      <c r="HCX145"/>
      <c r="HCY145"/>
      <c r="HCZ145"/>
      <c r="HDA145"/>
      <c r="HDB145"/>
      <c r="HDC145"/>
      <c r="HDD145"/>
      <c r="HDE145"/>
      <c r="HDF145"/>
      <c r="HDG145"/>
      <c r="HDH145"/>
      <c r="HDI145"/>
      <c r="HDJ145"/>
      <c r="HDK145"/>
      <c r="HDL145"/>
      <c r="HDM145"/>
      <c r="HDN145"/>
      <c r="HDO145"/>
      <c r="HDP145"/>
      <c r="HDQ145"/>
      <c r="HDR145"/>
      <c r="HDS145"/>
      <c r="HDT145"/>
      <c r="HDU145"/>
      <c r="HDV145"/>
      <c r="HDW145"/>
      <c r="HDX145"/>
      <c r="HDY145"/>
      <c r="HDZ145"/>
      <c r="HEA145"/>
      <c r="HEB145"/>
      <c r="HEC145"/>
      <c r="HED145"/>
      <c r="HEE145"/>
      <c r="HEF145"/>
      <c r="HEG145"/>
      <c r="HEH145"/>
      <c r="HEI145"/>
      <c r="HEJ145"/>
      <c r="HEK145"/>
      <c r="HEL145"/>
      <c r="HEM145"/>
      <c r="HEN145"/>
      <c r="HEO145"/>
      <c r="HEP145"/>
      <c r="HEQ145"/>
      <c r="HER145"/>
      <c r="HES145"/>
      <c r="HET145"/>
      <c r="HEU145"/>
      <c r="HEV145"/>
      <c r="HEW145"/>
      <c r="HEX145"/>
      <c r="HEY145"/>
      <c r="HEZ145"/>
      <c r="HFA145"/>
      <c r="HFB145"/>
      <c r="HFC145"/>
      <c r="HFD145"/>
      <c r="HFE145"/>
      <c r="HFF145"/>
      <c r="HFG145"/>
      <c r="HFH145"/>
      <c r="HFI145"/>
      <c r="HFJ145"/>
      <c r="HFK145"/>
      <c r="HFL145"/>
      <c r="HFM145"/>
      <c r="HFN145"/>
      <c r="HFO145"/>
      <c r="HFP145"/>
      <c r="HFQ145"/>
      <c r="HFR145"/>
      <c r="HFS145"/>
      <c r="HFT145"/>
      <c r="HFU145"/>
      <c r="HFV145"/>
      <c r="HFW145"/>
      <c r="HFX145"/>
      <c r="HFY145"/>
      <c r="HFZ145"/>
      <c r="HGA145"/>
      <c r="HGB145"/>
      <c r="HGC145"/>
      <c r="HGD145"/>
      <c r="HGE145"/>
      <c r="HGF145"/>
      <c r="HGG145"/>
      <c r="HGH145"/>
      <c r="HGI145"/>
      <c r="HGJ145"/>
      <c r="HGK145"/>
      <c r="HGL145"/>
      <c r="HGM145"/>
      <c r="HGN145"/>
      <c r="HGO145"/>
      <c r="HGP145"/>
      <c r="HGQ145"/>
      <c r="HGR145"/>
      <c r="HGS145"/>
      <c r="HGT145"/>
      <c r="HGU145"/>
      <c r="HGV145"/>
      <c r="HGW145"/>
      <c r="HGX145"/>
      <c r="HGY145"/>
      <c r="HGZ145"/>
      <c r="HHA145"/>
      <c r="HHB145"/>
      <c r="HHC145"/>
      <c r="HHD145"/>
      <c r="HHE145"/>
      <c r="HHF145"/>
      <c r="HHG145"/>
      <c r="HHH145"/>
      <c r="HHI145"/>
      <c r="HHJ145"/>
      <c r="HHK145"/>
      <c r="HHL145"/>
      <c r="HHM145"/>
      <c r="HHN145"/>
      <c r="HHO145"/>
      <c r="HHP145"/>
      <c r="HHQ145"/>
      <c r="HHR145"/>
      <c r="HHS145"/>
      <c r="HHT145"/>
      <c r="HHU145"/>
      <c r="HHV145"/>
      <c r="HHW145"/>
      <c r="HHX145"/>
      <c r="HHY145"/>
      <c r="HHZ145"/>
      <c r="HIA145"/>
      <c r="HIB145"/>
      <c r="HIC145"/>
      <c r="HID145"/>
      <c r="HIE145"/>
      <c r="HIF145"/>
      <c r="HIG145"/>
      <c r="HIH145"/>
      <c r="HII145"/>
      <c r="HIJ145"/>
      <c r="HIK145"/>
      <c r="HIL145"/>
      <c r="HIM145"/>
      <c r="HIN145"/>
      <c r="HIO145"/>
      <c r="HIP145"/>
      <c r="HIQ145"/>
      <c r="HIR145"/>
      <c r="HIS145"/>
      <c r="HIT145"/>
      <c r="HIU145"/>
      <c r="HIV145"/>
      <c r="HIW145"/>
      <c r="HIX145"/>
      <c r="HIY145"/>
      <c r="HIZ145"/>
      <c r="HJA145"/>
      <c r="HJB145"/>
      <c r="HJC145"/>
      <c r="HJD145"/>
      <c r="HJE145"/>
      <c r="HJF145"/>
      <c r="HJG145"/>
      <c r="HJH145"/>
      <c r="HJI145"/>
      <c r="HJJ145"/>
      <c r="HJK145"/>
      <c r="HJL145"/>
      <c r="HJM145"/>
      <c r="HJN145"/>
      <c r="HJO145"/>
      <c r="HJP145"/>
      <c r="HJQ145"/>
      <c r="HJR145"/>
      <c r="HJS145"/>
      <c r="HJT145"/>
      <c r="HJU145"/>
      <c r="HJV145"/>
      <c r="HJW145"/>
      <c r="HJX145"/>
      <c r="HJY145"/>
      <c r="HJZ145"/>
      <c r="HKA145"/>
      <c r="HKB145"/>
      <c r="HKC145"/>
      <c r="HKD145"/>
      <c r="HKE145"/>
      <c r="HKF145"/>
      <c r="HKG145"/>
      <c r="HKH145"/>
      <c r="HKI145"/>
      <c r="HKJ145"/>
      <c r="HKK145"/>
      <c r="HKL145"/>
      <c r="HKM145"/>
      <c r="HKN145"/>
      <c r="HKO145"/>
      <c r="HKP145"/>
      <c r="HKQ145"/>
      <c r="HKR145"/>
      <c r="HKS145"/>
      <c r="HKT145"/>
      <c r="HKU145"/>
      <c r="HKV145"/>
      <c r="HKW145"/>
      <c r="HKX145"/>
      <c r="HKY145"/>
      <c r="HKZ145"/>
      <c r="HLA145"/>
      <c r="HLB145"/>
      <c r="HLC145"/>
      <c r="HLD145"/>
      <c r="HLE145"/>
      <c r="HLF145"/>
      <c r="HLG145"/>
      <c r="HLH145"/>
      <c r="HLI145"/>
      <c r="HLJ145"/>
      <c r="HLK145"/>
      <c r="HLL145"/>
      <c r="HLM145"/>
      <c r="HLN145"/>
      <c r="HLO145"/>
      <c r="HLP145"/>
      <c r="HLQ145"/>
      <c r="HLR145"/>
      <c r="HLS145"/>
      <c r="HLT145"/>
      <c r="HLU145"/>
      <c r="HLV145"/>
      <c r="HLW145"/>
      <c r="HLX145"/>
      <c r="HLY145"/>
      <c r="HLZ145"/>
      <c r="HMA145"/>
      <c r="HMB145"/>
      <c r="HMC145"/>
      <c r="HMD145"/>
      <c r="HME145"/>
      <c r="HMF145"/>
      <c r="HMG145"/>
      <c r="HMH145"/>
      <c r="HMI145"/>
      <c r="HMJ145"/>
      <c r="HMK145"/>
      <c r="HML145"/>
      <c r="HMM145"/>
      <c r="HMN145"/>
      <c r="HMO145"/>
      <c r="HMP145"/>
      <c r="HMQ145"/>
      <c r="HMR145"/>
      <c r="HMS145"/>
      <c r="HMT145"/>
      <c r="HMU145"/>
      <c r="HMV145"/>
      <c r="HMW145"/>
      <c r="HMX145"/>
      <c r="HMY145"/>
      <c r="HMZ145"/>
      <c r="HNA145"/>
      <c r="HNB145"/>
      <c r="HNC145"/>
      <c r="HND145"/>
      <c r="HNE145"/>
      <c r="HNF145"/>
      <c r="HNG145"/>
      <c r="HNH145"/>
      <c r="HNI145"/>
      <c r="HNJ145"/>
      <c r="HNK145"/>
      <c r="HNL145"/>
      <c r="HNM145"/>
      <c r="HNN145"/>
      <c r="HNO145"/>
      <c r="HNP145"/>
      <c r="HNQ145"/>
      <c r="HNR145"/>
      <c r="HNS145"/>
      <c r="HNT145"/>
      <c r="HNU145"/>
      <c r="HNV145"/>
      <c r="HNW145"/>
      <c r="HNX145"/>
      <c r="HNY145"/>
      <c r="HNZ145"/>
      <c r="HOA145"/>
      <c r="HOB145"/>
      <c r="HOC145"/>
      <c r="HOD145"/>
      <c r="HOE145"/>
      <c r="HOF145"/>
      <c r="HOG145"/>
      <c r="HOH145"/>
      <c r="HOI145"/>
      <c r="HOJ145"/>
      <c r="HOK145"/>
      <c r="HOL145"/>
      <c r="HOM145"/>
      <c r="HON145"/>
      <c r="HOO145"/>
      <c r="HOP145"/>
      <c r="HOQ145"/>
      <c r="HOR145"/>
      <c r="HOS145"/>
      <c r="HOT145"/>
      <c r="HOU145"/>
      <c r="HOV145"/>
      <c r="HOW145"/>
      <c r="HOX145"/>
      <c r="HOY145"/>
      <c r="HOZ145"/>
      <c r="HPA145"/>
      <c r="HPB145"/>
      <c r="HPC145"/>
      <c r="HPD145"/>
      <c r="HPE145"/>
      <c r="HPF145"/>
      <c r="HPG145"/>
      <c r="HPH145"/>
      <c r="HPI145"/>
      <c r="HPJ145"/>
      <c r="HPK145"/>
      <c r="HPL145"/>
      <c r="HPM145"/>
      <c r="HPN145"/>
      <c r="HPO145"/>
      <c r="HPP145"/>
      <c r="HPQ145"/>
      <c r="HPR145"/>
      <c r="HPS145"/>
      <c r="HPT145"/>
      <c r="HPU145"/>
      <c r="HPV145"/>
      <c r="HPW145"/>
      <c r="HPX145"/>
      <c r="HPY145"/>
      <c r="HPZ145"/>
      <c r="HQA145"/>
      <c r="HQB145"/>
      <c r="HQC145"/>
      <c r="HQD145"/>
      <c r="HQE145"/>
      <c r="HQF145"/>
      <c r="HQG145"/>
      <c r="HQH145"/>
      <c r="HQI145"/>
      <c r="HQJ145"/>
      <c r="HQK145"/>
      <c r="HQL145"/>
      <c r="HQM145"/>
      <c r="HQN145"/>
      <c r="HQO145"/>
      <c r="HQP145"/>
      <c r="HQQ145"/>
      <c r="HQR145"/>
      <c r="HQS145"/>
      <c r="HQT145"/>
      <c r="HQU145"/>
      <c r="HQV145"/>
      <c r="HQW145"/>
      <c r="HQX145"/>
      <c r="HQY145"/>
      <c r="HQZ145"/>
      <c r="HRA145"/>
      <c r="HRB145"/>
      <c r="HRC145"/>
      <c r="HRD145"/>
      <c r="HRE145"/>
      <c r="HRF145"/>
      <c r="HRG145"/>
      <c r="HRH145"/>
      <c r="HRI145"/>
      <c r="HRJ145"/>
      <c r="HRK145"/>
      <c r="HRL145"/>
      <c r="HRM145"/>
      <c r="HRN145"/>
      <c r="HRO145"/>
      <c r="HRP145"/>
      <c r="HRQ145"/>
      <c r="HRR145"/>
      <c r="HRS145"/>
      <c r="HRT145"/>
      <c r="HRU145"/>
      <c r="HRV145"/>
      <c r="HRW145"/>
      <c r="HRX145"/>
      <c r="HRY145"/>
      <c r="HRZ145"/>
      <c r="HSA145"/>
      <c r="HSB145"/>
      <c r="HSC145"/>
      <c r="HSD145"/>
      <c r="HSE145"/>
      <c r="HSF145"/>
      <c r="HSG145"/>
      <c r="HSH145"/>
      <c r="HSI145"/>
      <c r="HSJ145"/>
      <c r="HSK145"/>
      <c r="HSL145"/>
      <c r="HSM145"/>
      <c r="HSN145"/>
      <c r="HSO145"/>
      <c r="HSP145"/>
      <c r="HSQ145"/>
      <c r="HSR145"/>
      <c r="HSS145"/>
      <c r="HST145"/>
      <c r="HSU145"/>
      <c r="HSV145"/>
      <c r="HSW145"/>
      <c r="HSX145"/>
      <c r="HSY145"/>
      <c r="HSZ145"/>
      <c r="HTA145"/>
      <c r="HTB145"/>
      <c r="HTC145"/>
      <c r="HTD145"/>
      <c r="HTE145"/>
      <c r="HTF145"/>
      <c r="HTG145"/>
      <c r="HTH145"/>
      <c r="HTI145"/>
      <c r="HTJ145"/>
      <c r="HTK145"/>
      <c r="HTL145"/>
      <c r="HTM145"/>
      <c r="HTN145"/>
      <c r="HTO145"/>
      <c r="HTP145"/>
      <c r="HTQ145"/>
      <c r="HTR145"/>
      <c r="HTS145"/>
      <c r="HTT145"/>
      <c r="HTU145"/>
      <c r="HTV145"/>
      <c r="HTW145"/>
      <c r="HTX145"/>
      <c r="HTY145"/>
      <c r="HTZ145"/>
      <c r="HUA145"/>
      <c r="HUB145"/>
      <c r="HUC145"/>
      <c r="HUD145"/>
      <c r="HUE145"/>
      <c r="HUF145"/>
      <c r="HUG145"/>
      <c r="HUH145"/>
      <c r="HUI145"/>
      <c r="HUJ145"/>
      <c r="HUK145"/>
      <c r="HUL145"/>
      <c r="HUM145"/>
      <c r="HUN145"/>
      <c r="HUO145"/>
      <c r="HUP145"/>
      <c r="HUQ145"/>
      <c r="HUR145"/>
      <c r="HUS145"/>
      <c r="HUT145"/>
      <c r="HUU145"/>
      <c r="HUV145"/>
      <c r="HUW145"/>
      <c r="HUX145"/>
      <c r="HUY145"/>
      <c r="HUZ145"/>
      <c r="HVA145"/>
      <c r="HVB145"/>
      <c r="HVC145"/>
      <c r="HVD145"/>
      <c r="HVE145"/>
      <c r="HVF145"/>
      <c r="HVG145"/>
      <c r="HVH145"/>
      <c r="HVI145"/>
      <c r="HVJ145"/>
      <c r="HVK145"/>
      <c r="HVL145"/>
      <c r="HVM145"/>
      <c r="HVN145"/>
      <c r="HVO145"/>
      <c r="HVP145"/>
      <c r="HVQ145"/>
      <c r="HVR145"/>
      <c r="HVS145"/>
      <c r="HVT145"/>
      <c r="HVU145"/>
      <c r="HVV145"/>
      <c r="HVW145"/>
      <c r="HVX145"/>
      <c r="HVY145"/>
      <c r="HVZ145"/>
      <c r="HWA145"/>
      <c r="HWB145"/>
      <c r="HWC145"/>
      <c r="HWD145"/>
      <c r="HWE145"/>
      <c r="HWF145"/>
      <c r="HWG145"/>
      <c r="HWH145"/>
      <c r="HWI145"/>
      <c r="HWJ145"/>
      <c r="HWK145"/>
      <c r="HWL145"/>
      <c r="HWM145"/>
      <c r="HWN145"/>
      <c r="HWO145"/>
      <c r="HWP145"/>
      <c r="HWQ145"/>
      <c r="HWR145"/>
      <c r="HWS145"/>
      <c r="HWT145"/>
      <c r="HWU145"/>
      <c r="HWV145"/>
      <c r="HWW145"/>
      <c r="HWX145"/>
      <c r="HWY145"/>
      <c r="HWZ145"/>
      <c r="HXA145"/>
      <c r="HXB145"/>
      <c r="HXC145"/>
      <c r="HXD145"/>
      <c r="HXE145"/>
      <c r="HXF145"/>
      <c r="HXG145"/>
      <c r="HXH145"/>
      <c r="HXI145"/>
      <c r="HXJ145"/>
      <c r="HXK145"/>
      <c r="HXL145"/>
      <c r="HXM145"/>
      <c r="HXN145"/>
      <c r="HXO145"/>
      <c r="HXP145"/>
      <c r="HXQ145"/>
      <c r="HXR145"/>
      <c r="HXS145"/>
      <c r="HXT145"/>
      <c r="HXU145"/>
      <c r="HXV145"/>
      <c r="HXW145"/>
      <c r="HXX145"/>
      <c r="HXY145"/>
      <c r="HXZ145"/>
      <c r="HYA145"/>
      <c r="HYB145"/>
      <c r="HYC145"/>
      <c r="HYD145"/>
      <c r="HYE145"/>
      <c r="HYF145"/>
      <c r="HYG145"/>
      <c r="HYH145"/>
      <c r="HYI145"/>
      <c r="HYJ145"/>
      <c r="HYK145"/>
      <c r="HYL145"/>
      <c r="HYM145"/>
      <c r="HYN145"/>
      <c r="HYO145"/>
      <c r="HYP145"/>
      <c r="HYQ145"/>
      <c r="HYR145"/>
      <c r="HYS145"/>
      <c r="HYT145"/>
      <c r="HYU145"/>
      <c r="HYV145"/>
      <c r="HYW145"/>
      <c r="HYX145"/>
      <c r="HYY145"/>
      <c r="HYZ145"/>
      <c r="HZA145"/>
      <c r="HZB145"/>
      <c r="HZC145"/>
      <c r="HZD145"/>
      <c r="HZE145"/>
      <c r="HZF145"/>
      <c r="HZG145"/>
      <c r="HZH145"/>
      <c r="HZI145"/>
      <c r="HZJ145"/>
      <c r="HZK145"/>
      <c r="HZL145"/>
      <c r="HZM145"/>
      <c r="HZN145"/>
      <c r="HZO145"/>
      <c r="HZP145"/>
      <c r="HZQ145"/>
      <c r="HZR145"/>
      <c r="HZS145"/>
      <c r="HZT145"/>
      <c r="HZU145"/>
      <c r="HZV145"/>
      <c r="HZW145"/>
      <c r="HZX145"/>
      <c r="HZY145"/>
      <c r="HZZ145"/>
      <c r="IAA145"/>
      <c r="IAB145"/>
      <c r="IAC145"/>
      <c r="IAD145"/>
      <c r="IAE145"/>
      <c r="IAF145"/>
      <c r="IAG145"/>
      <c r="IAH145"/>
      <c r="IAI145"/>
      <c r="IAJ145"/>
      <c r="IAK145"/>
      <c r="IAL145"/>
      <c r="IAM145"/>
      <c r="IAN145"/>
      <c r="IAO145"/>
      <c r="IAP145"/>
      <c r="IAQ145"/>
      <c r="IAR145"/>
      <c r="IAS145"/>
      <c r="IAT145"/>
      <c r="IAU145"/>
      <c r="IAV145"/>
      <c r="IAW145"/>
      <c r="IAX145"/>
      <c r="IAY145"/>
      <c r="IAZ145"/>
      <c r="IBA145"/>
      <c r="IBB145"/>
      <c r="IBC145"/>
      <c r="IBD145"/>
      <c r="IBE145"/>
      <c r="IBF145"/>
      <c r="IBG145"/>
      <c r="IBH145"/>
      <c r="IBI145"/>
      <c r="IBJ145"/>
      <c r="IBK145"/>
      <c r="IBL145"/>
      <c r="IBM145"/>
      <c r="IBN145"/>
      <c r="IBO145"/>
      <c r="IBP145"/>
      <c r="IBQ145"/>
      <c r="IBR145"/>
      <c r="IBS145"/>
      <c r="IBT145"/>
      <c r="IBU145"/>
      <c r="IBV145"/>
      <c r="IBW145"/>
      <c r="IBX145"/>
      <c r="IBY145"/>
      <c r="IBZ145"/>
      <c r="ICA145"/>
      <c r="ICB145"/>
      <c r="ICC145"/>
      <c r="ICD145"/>
      <c r="ICE145"/>
      <c r="ICF145"/>
      <c r="ICG145"/>
      <c r="ICH145"/>
      <c r="ICI145"/>
      <c r="ICJ145"/>
      <c r="ICK145"/>
      <c r="ICL145"/>
      <c r="ICM145"/>
      <c r="ICN145"/>
      <c r="ICO145"/>
      <c r="ICP145"/>
      <c r="ICQ145"/>
      <c r="ICR145"/>
      <c r="ICS145"/>
      <c r="ICT145"/>
      <c r="ICU145"/>
      <c r="ICV145"/>
      <c r="ICW145"/>
      <c r="ICX145"/>
      <c r="ICY145"/>
      <c r="ICZ145"/>
      <c r="IDA145"/>
      <c r="IDB145"/>
      <c r="IDC145"/>
      <c r="IDD145"/>
      <c r="IDE145"/>
      <c r="IDF145"/>
      <c r="IDG145"/>
      <c r="IDH145"/>
      <c r="IDI145"/>
      <c r="IDJ145"/>
      <c r="IDK145"/>
      <c r="IDL145"/>
      <c r="IDM145"/>
      <c r="IDN145"/>
      <c r="IDO145"/>
      <c r="IDP145"/>
      <c r="IDQ145"/>
      <c r="IDR145"/>
      <c r="IDS145"/>
      <c r="IDT145"/>
      <c r="IDU145"/>
      <c r="IDV145"/>
      <c r="IDW145"/>
      <c r="IDX145"/>
      <c r="IDY145"/>
      <c r="IDZ145"/>
      <c r="IEA145"/>
      <c r="IEB145"/>
      <c r="IEC145"/>
      <c r="IED145"/>
      <c r="IEE145"/>
      <c r="IEF145"/>
      <c r="IEG145"/>
      <c r="IEH145"/>
      <c r="IEI145"/>
      <c r="IEJ145"/>
      <c r="IEK145"/>
      <c r="IEL145"/>
      <c r="IEM145"/>
      <c r="IEN145"/>
      <c r="IEO145"/>
      <c r="IEP145"/>
      <c r="IEQ145"/>
      <c r="IER145"/>
      <c r="IES145"/>
      <c r="IET145"/>
      <c r="IEU145"/>
      <c r="IEV145"/>
      <c r="IEW145"/>
      <c r="IEX145"/>
      <c r="IEY145"/>
      <c r="IEZ145"/>
      <c r="IFA145"/>
      <c r="IFB145"/>
      <c r="IFC145"/>
      <c r="IFD145"/>
      <c r="IFE145"/>
      <c r="IFF145"/>
      <c r="IFG145"/>
      <c r="IFH145"/>
      <c r="IFI145"/>
      <c r="IFJ145"/>
      <c r="IFK145"/>
      <c r="IFL145"/>
      <c r="IFM145"/>
      <c r="IFN145"/>
      <c r="IFO145"/>
      <c r="IFP145"/>
      <c r="IFQ145"/>
      <c r="IFR145"/>
      <c r="IFS145"/>
      <c r="IFT145"/>
      <c r="IFU145"/>
      <c r="IFV145"/>
      <c r="IFW145"/>
      <c r="IFX145"/>
      <c r="IFY145"/>
      <c r="IFZ145"/>
      <c r="IGA145"/>
      <c r="IGB145"/>
      <c r="IGC145"/>
      <c r="IGD145"/>
      <c r="IGE145"/>
      <c r="IGF145"/>
      <c r="IGG145"/>
      <c r="IGH145"/>
      <c r="IGI145"/>
      <c r="IGJ145"/>
      <c r="IGK145"/>
      <c r="IGL145"/>
      <c r="IGM145"/>
      <c r="IGN145"/>
      <c r="IGO145"/>
      <c r="IGP145"/>
      <c r="IGQ145"/>
      <c r="IGR145"/>
      <c r="IGS145"/>
      <c r="IGT145"/>
      <c r="IGU145"/>
      <c r="IGV145"/>
      <c r="IGW145"/>
      <c r="IGX145"/>
      <c r="IGY145"/>
      <c r="IGZ145"/>
      <c r="IHA145"/>
      <c r="IHB145"/>
      <c r="IHC145"/>
      <c r="IHD145"/>
      <c r="IHE145"/>
      <c r="IHF145"/>
      <c r="IHG145"/>
      <c r="IHH145"/>
      <c r="IHI145"/>
      <c r="IHJ145"/>
      <c r="IHK145"/>
      <c r="IHL145"/>
      <c r="IHM145"/>
      <c r="IHN145"/>
      <c r="IHO145"/>
      <c r="IHP145"/>
      <c r="IHQ145"/>
      <c r="IHR145"/>
      <c r="IHS145"/>
      <c r="IHT145"/>
      <c r="IHU145"/>
      <c r="IHV145"/>
      <c r="IHW145"/>
      <c r="IHX145"/>
      <c r="IHY145"/>
      <c r="IHZ145"/>
      <c r="IIA145"/>
      <c r="IIB145"/>
      <c r="IIC145"/>
      <c r="IID145"/>
      <c r="IIE145"/>
      <c r="IIF145"/>
      <c r="IIG145"/>
      <c r="IIH145"/>
      <c r="III145"/>
      <c r="IIJ145"/>
      <c r="IIK145"/>
      <c r="IIL145"/>
      <c r="IIM145"/>
      <c r="IIN145"/>
      <c r="IIO145"/>
      <c r="IIP145"/>
      <c r="IIQ145"/>
      <c r="IIR145"/>
      <c r="IIS145"/>
      <c r="IIT145"/>
      <c r="IIU145"/>
      <c r="IIV145"/>
      <c r="IIW145"/>
      <c r="IIX145"/>
      <c r="IIY145"/>
      <c r="IIZ145"/>
      <c r="IJA145"/>
      <c r="IJB145"/>
      <c r="IJC145"/>
      <c r="IJD145"/>
      <c r="IJE145"/>
      <c r="IJF145"/>
      <c r="IJG145"/>
      <c r="IJH145"/>
      <c r="IJI145"/>
      <c r="IJJ145"/>
      <c r="IJK145"/>
      <c r="IJL145"/>
      <c r="IJM145"/>
      <c r="IJN145"/>
      <c r="IJO145"/>
      <c r="IJP145"/>
      <c r="IJQ145"/>
      <c r="IJR145"/>
      <c r="IJS145"/>
      <c r="IJT145"/>
      <c r="IJU145"/>
      <c r="IJV145"/>
      <c r="IJW145"/>
      <c r="IJX145"/>
      <c r="IJY145"/>
      <c r="IJZ145"/>
      <c r="IKA145"/>
      <c r="IKB145"/>
      <c r="IKC145"/>
      <c r="IKD145"/>
      <c r="IKE145"/>
      <c r="IKF145"/>
      <c r="IKG145"/>
      <c r="IKH145"/>
      <c r="IKI145"/>
      <c r="IKJ145"/>
      <c r="IKK145"/>
      <c r="IKL145"/>
      <c r="IKM145"/>
      <c r="IKN145"/>
      <c r="IKO145"/>
      <c r="IKP145"/>
      <c r="IKQ145"/>
      <c r="IKR145"/>
      <c r="IKS145"/>
      <c r="IKT145"/>
      <c r="IKU145"/>
      <c r="IKV145"/>
      <c r="IKW145"/>
      <c r="IKX145"/>
      <c r="IKY145"/>
      <c r="IKZ145"/>
      <c r="ILA145"/>
      <c r="ILB145"/>
      <c r="ILC145"/>
      <c r="ILD145"/>
      <c r="ILE145"/>
      <c r="ILF145"/>
      <c r="ILG145"/>
      <c r="ILH145"/>
      <c r="ILI145"/>
      <c r="ILJ145"/>
      <c r="ILK145"/>
      <c r="ILL145"/>
      <c r="ILM145"/>
      <c r="ILN145"/>
      <c r="ILO145"/>
      <c r="ILP145"/>
      <c r="ILQ145"/>
      <c r="ILR145"/>
      <c r="ILS145"/>
      <c r="ILT145"/>
      <c r="ILU145"/>
      <c r="ILV145"/>
      <c r="ILW145"/>
      <c r="ILX145"/>
      <c r="ILY145"/>
      <c r="ILZ145"/>
      <c r="IMA145"/>
      <c r="IMB145"/>
      <c r="IMC145"/>
      <c r="IMD145"/>
      <c r="IME145"/>
      <c r="IMF145"/>
      <c r="IMG145"/>
      <c r="IMH145"/>
      <c r="IMI145"/>
      <c r="IMJ145"/>
      <c r="IMK145"/>
      <c r="IML145"/>
      <c r="IMM145"/>
      <c r="IMN145"/>
      <c r="IMO145"/>
      <c r="IMP145"/>
      <c r="IMQ145"/>
      <c r="IMR145"/>
      <c r="IMS145"/>
      <c r="IMT145"/>
      <c r="IMU145"/>
      <c r="IMV145"/>
      <c r="IMW145"/>
      <c r="IMX145"/>
      <c r="IMY145"/>
      <c r="IMZ145"/>
      <c r="INA145"/>
      <c r="INB145"/>
      <c r="INC145"/>
      <c r="IND145"/>
      <c r="INE145"/>
      <c r="INF145"/>
      <c r="ING145"/>
      <c r="INH145"/>
      <c r="INI145"/>
      <c r="INJ145"/>
      <c r="INK145"/>
      <c r="INL145"/>
      <c r="INM145"/>
      <c r="INN145"/>
      <c r="INO145"/>
      <c r="INP145"/>
      <c r="INQ145"/>
      <c r="INR145"/>
      <c r="INS145"/>
      <c r="INT145"/>
      <c r="INU145"/>
      <c r="INV145"/>
      <c r="INW145"/>
      <c r="INX145"/>
      <c r="INY145"/>
      <c r="INZ145"/>
      <c r="IOA145"/>
      <c r="IOB145"/>
      <c r="IOC145"/>
      <c r="IOD145"/>
      <c r="IOE145"/>
      <c r="IOF145"/>
      <c r="IOG145"/>
      <c r="IOH145"/>
      <c r="IOI145"/>
      <c r="IOJ145"/>
      <c r="IOK145"/>
      <c r="IOL145"/>
      <c r="IOM145"/>
      <c r="ION145"/>
      <c r="IOO145"/>
      <c r="IOP145"/>
      <c r="IOQ145"/>
      <c r="IOR145"/>
      <c r="IOS145"/>
      <c r="IOT145"/>
      <c r="IOU145"/>
      <c r="IOV145"/>
      <c r="IOW145"/>
      <c r="IOX145"/>
      <c r="IOY145"/>
      <c r="IOZ145"/>
      <c r="IPA145"/>
      <c r="IPB145"/>
      <c r="IPC145"/>
      <c r="IPD145"/>
      <c r="IPE145"/>
      <c r="IPF145"/>
      <c r="IPG145"/>
      <c r="IPH145"/>
      <c r="IPI145"/>
      <c r="IPJ145"/>
      <c r="IPK145"/>
      <c r="IPL145"/>
      <c r="IPM145"/>
      <c r="IPN145"/>
      <c r="IPO145"/>
      <c r="IPP145"/>
      <c r="IPQ145"/>
      <c r="IPR145"/>
      <c r="IPS145"/>
      <c r="IPT145"/>
      <c r="IPU145"/>
      <c r="IPV145"/>
      <c r="IPW145"/>
      <c r="IPX145"/>
      <c r="IPY145"/>
      <c r="IPZ145"/>
      <c r="IQA145"/>
      <c r="IQB145"/>
      <c r="IQC145"/>
      <c r="IQD145"/>
      <c r="IQE145"/>
      <c r="IQF145"/>
      <c r="IQG145"/>
      <c r="IQH145"/>
      <c r="IQI145"/>
      <c r="IQJ145"/>
      <c r="IQK145"/>
      <c r="IQL145"/>
      <c r="IQM145"/>
      <c r="IQN145"/>
      <c r="IQO145"/>
      <c r="IQP145"/>
      <c r="IQQ145"/>
      <c r="IQR145"/>
      <c r="IQS145"/>
      <c r="IQT145"/>
      <c r="IQU145"/>
      <c r="IQV145"/>
      <c r="IQW145"/>
      <c r="IQX145"/>
      <c r="IQY145"/>
      <c r="IQZ145"/>
      <c r="IRA145"/>
      <c r="IRB145"/>
      <c r="IRC145"/>
      <c r="IRD145"/>
      <c r="IRE145"/>
      <c r="IRF145"/>
      <c r="IRG145"/>
      <c r="IRH145"/>
      <c r="IRI145"/>
      <c r="IRJ145"/>
      <c r="IRK145"/>
      <c r="IRL145"/>
      <c r="IRM145"/>
      <c r="IRN145"/>
      <c r="IRO145"/>
      <c r="IRP145"/>
      <c r="IRQ145"/>
      <c r="IRR145"/>
      <c r="IRS145"/>
      <c r="IRT145"/>
      <c r="IRU145"/>
      <c r="IRV145"/>
      <c r="IRW145"/>
      <c r="IRX145"/>
      <c r="IRY145"/>
      <c r="IRZ145"/>
      <c r="ISA145"/>
      <c r="ISB145"/>
      <c r="ISC145"/>
      <c r="ISD145"/>
      <c r="ISE145"/>
      <c r="ISF145"/>
      <c r="ISG145"/>
      <c r="ISH145"/>
      <c r="ISI145"/>
      <c r="ISJ145"/>
      <c r="ISK145"/>
      <c r="ISL145"/>
      <c r="ISM145"/>
      <c r="ISN145"/>
      <c r="ISO145"/>
      <c r="ISP145"/>
      <c r="ISQ145"/>
      <c r="ISR145"/>
      <c r="ISS145"/>
      <c r="IST145"/>
      <c r="ISU145"/>
      <c r="ISV145"/>
      <c r="ISW145"/>
      <c r="ISX145"/>
      <c r="ISY145"/>
      <c r="ISZ145"/>
      <c r="ITA145"/>
      <c r="ITB145"/>
      <c r="ITC145"/>
      <c r="ITD145"/>
      <c r="ITE145"/>
      <c r="ITF145"/>
      <c r="ITG145"/>
      <c r="ITH145"/>
      <c r="ITI145"/>
      <c r="ITJ145"/>
      <c r="ITK145"/>
      <c r="ITL145"/>
      <c r="ITM145"/>
      <c r="ITN145"/>
      <c r="ITO145"/>
      <c r="ITP145"/>
      <c r="ITQ145"/>
      <c r="ITR145"/>
      <c r="ITS145"/>
      <c r="ITT145"/>
      <c r="ITU145"/>
      <c r="ITV145"/>
      <c r="ITW145"/>
      <c r="ITX145"/>
      <c r="ITY145"/>
      <c r="ITZ145"/>
      <c r="IUA145"/>
      <c r="IUB145"/>
      <c r="IUC145"/>
      <c r="IUD145"/>
      <c r="IUE145"/>
      <c r="IUF145"/>
      <c r="IUG145"/>
      <c r="IUH145"/>
      <c r="IUI145"/>
      <c r="IUJ145"/>
      <c r="IUK145"/>
      <c r="IUL145"/>
      <c r="IUM145"/>
      <c r="IUN145"/>
      <c r="IUO145"/>
      <c r="IUP145"/>
      <c r="IUQ145"/>
      <c r="IUR145"/>
      <c r="IUS145"/>
      <c r="IUT145"/>
      <c r="IUU145"/>
      <c r="IUV145"/>
      <c r="IUW145"/>
      <c r="IUX145"/>
      <c r="IUY145"/>
      <c r="IUZ145"/>
      <c r="IVA145"/>
      <c r="IVB145"/>
      <c r="IVC145"/>
      <c r="IVD145"/>
      <c r="IVE145"/>
      <c r="IVF145"/>
      <c r="IVG145"/>
      <c r="IVH145"/>
      <c r="IVI145"/>
      <c r="IVJ145"/>
      <c r="IVK145"/>
      <c r="IVL145"/>
      <c r="IVM145"/>
      <c r="IVN145"/>
      <c r="IVO145"/>
      <c r="IVP145"/>
      <c r="IVQ145"/>
      <c r="IVR145"/>
      <c r="IVS145"/>
      <c r="IVT145"/>
      <c r="IVU145"/>
      <c r="IVV145"/>
      <c r="IVW145"/>
      <c r="IVX145"/>
      <c r="IVY145"/>
      <c r="IVZ145"/>
      <c r="IWA145"/>
      <c r="IWB145"/>
      <c r="IWC145"/>
      <c r="IWD145"/>
      <c r="IWE145"/>
      <c r="IWF145"/>
      <c r="IWG145"/>
      <c r="IWH145"/>
      <c r="IWI145"/>
      <c r="IWJ145"/>
      <c r="IWK145"/>
      <c r="IWL145"/>
      <c r="IWM145"/>
      <c r="IWN145"/>
      <c r="IWO145"/>
      <c r="IWP145"/>
      <c r="IWQ145"/>
      <c r="IWR145"/>
      <c r="IWS145"/>
      <c r="IWT145"/>
      <c r="IWU145"/>
      <c r="IWV145"/>
      <c r="IWW145"/>
      <c r="IWX145"/>
      <c r="IWY145"/>
      <c r="IWZ145"/>
      <c r="IXA145"/>
      <c r="IXB145"/>
      <c r="IXC145"/>
      <c r="IXD145"/>
      <c r="IXE145"/>
      <c r="IXF145"/>
      <c r="IXG145"/>
      <c r="IXH145"/>
      <c r="IXI145"/>
      <c r="IXJ145"/>
      <c r="IXK145"/>
      <c r="IXL145"/>
      <c r="IXM145"/>
      <c r="IXN145"/>
      <c r="IXO145"/>
      <c r="IXP145"/>
      <c r="IXQ145"/>
      <c r="IXR145"/>
      <c r="IXS145"/>
      <c r="IXT145"/>
      <c r="IXU145"/>
      <c r="IXV145"/>
      <c r="IXW145"/>
      <c r="IXX145"/>
      <c r="IXY145"/>
      <c r="IXZ145"/>
      <c r="IYA145"/>
      <c r="IYB145"/>
      <c r="IYC145"/>
      <c r="IYD145"/>
      <c r="IYE145"/>
      <c r="IYF145"/>
      <c r="IYG145"/>
      <c r="IYH145"/>
      <c r="IYI145"/>
      <c r="IYJ145"/>
      <c r="IYK145"/>
      <c r="IYL145"/>
      <c r="IYM145"/>
      <c r="IYN145"/>
      <c r="IYO145"/>
      <c r="IYP145"/>
      <c r="IYQ145"/>
      <c r="IYR145"/>
      <c r="IYS145"/>
      <c r="IYT145"/>
      <c r="IYU145"/>
      <c r="IYV145"/>
      <c r="IYW145"/>
      <c r="IYX145"/>
      <c r="IYY145"/>
      <c r="IYZ145"/>
      <c r="IZA145"/>
      <c r="IZB145"/>
      <c r="IZC145"/>
      <c r="IZD145"/>
      <c r="IZE145"/>
      <c r="IZF145"/>
      <c r="IZG145"/>
      <c r="IZH145"/>
      <c r="IZI145"/>
      <c r="IZJ145"/>
      <c r="IZK145"/>
      <c r="IZL145"/>
      <c r="IZM145"/>
      <c r="IZN145"/>
      <c r="IZO145"/>
      <c r="IZP145"/>
      <c r="IZQ145"/>
      <c r="IZR145"/>
      <c r="IZS145"/>
      <c r="IZT145"/>
      <c r="IZU145"/>
      <c r="IZV145"/>
      <c r="IZW145"/>
      <c r="IZX145"/>
      <c r="IZY145"/>
      <c r="IZZ145"/>
      <c r="JAA145"/>
      <c r="JAB145"/>
      <c r="JAC145"/>
      <c r="JAD145"/>
      <c r="JAE145"/>
      <c r="JAF145"/>
      <c r="JAG145"/>
      <c r="JAH145"/>
      <c r="JAI145"/>
      <c r="JAJ145"/>
      <c r="JAK145"/>
      <c r="JAL145"/>
      <c r="JAM145"/>
      <c r="JAN145"/>
      <c r="JAO145"/>
      <c r="JAP145"/>
      <c r="JAQ145"/>
      <c r="JAR145"/>
      <c r="JAS145"/>
      <c r="JAT145"/>
      <c r="JAU145"/>
      <c r="JAV145"/>
      <c r="JAW145"/>
      <c r="JAX145"/>
      <c r="JAY145"/>
      <c r="JAZ145"/>
      <c r="JBA145"/>
      <c r="JBB145"/>
      <c r="JBC145"/>
      <c r="JBD145"/>
      <c r="JBE145"/>
      <c r="JBF145"/>
      <c r="JBG145"/>
      <c r="JBH145"/>
      <c r="JBI145"/>
      <c r="JBJ145"/>
      <c r="JBK145"/>
      <c r="JBL145"/>
      <c r="JBM145"/>
      <c r="JBN145"/>
      <c r="JBO145"/>
      <c r="JBP145"/>
      <c r="JBQ145"/>
      <c r="JBR145"/>
      <c r="JBS145"/>
      <c r="JBT145"/>
      <c r="JBU145"/>
      <c r="JBV145"/>
      <c r="JBW145"/>
      <c r="JBX145"/>
      <c r="JBY145"/>
      <c r="JBZ145"/>
      <c r="JCA145"/>
      <c r="JCB145"/>
      <c r="JCC145"/>
      <c r="JCD145"/>
      <c r="JCE145"/>
      <c r="JCF145"/>
      <c r="JCG145"/>
      <c r="JCH145"/>
      <c r="JCI145"/>
      <c r="JCJ145"/>
      <c r="JCK145"/>
      <c r="JCL145"/>
      <c r="JCM145"/>
      <c r="JCN145"/>
      <c r="JCO145"/>
      <c r="JCP145"/>
      <c r="JCQ145"/>
      <c r="JCR145"/>
      <c r="JCS145"/>
      <c r="JCT145"/>
      <c r="JCU145"/>
      <c r="JCV145"/>
      <c r="JCW145"/>
      <c r="JCX145"/>
      <c r="JCY145"/>
      <c r="JCZ145"/>
      <c r="JDA145"/>
      <c r="JDB145"/>
      <c r="JDC145"/>
      <c r="JDD145"/>
      <c r="JDE145"/>
      <c r="JDF145"/>
      <c r="JDG145"/>
      <c r="JDH145"/>
      <c r="JDI145"/>
      <c r="JDJ145"/>
      <c r="JDK145"/>
      <c r="JDL145"/>
      <c r="JDM145"/>
      <c r="JDN145"/>
      <c r="JDO145"/>
      <c r="JDP145"/>
      <c r="JDQ145"/>
      <c r="JDR145"/>
      <c r="JDS145"/>
      <c r="JDT145"/>
      <c r="JDU145"/>
      <c r="JDV145"/>
      <c r="JDW145"/>
      <c r="JDX145"/>
      <c r="JDY145"/>
      <c r="JDZ145"/>
      <c r="JEA145"/>
      <c r="JEB145"/>
      <c r="JEC145"/>
      <c r="JED145"/>
      <c r="JEE145"/>
      <c r="JEF145"/>
      <c r="JEG145"/>
      <c r="JEH145"/>
      <c r="JEI145"/>
      <c r="JEJ145"/>
      <c r="JEK145"/>
      <c r="JEL145"/>
      <c r="JEM145"/>
      <c r="JEN145"/>
      <c r="JEO145"/>
      <c r="JEP145"/>
      <c r="JEQ145"/>
      <c r="JER145"/>
      <c r="JES145"/>
      <c r="JET145"/>
      <c r="JEU145"/>
      <c r="JEV145"/>
      <c r="JEW145"/>
      <c r="JEX145"/>
      <c r="JEY145"/>
      <c r="JEZ145"/>
      <c r="JFA145"/>
      <c r="JFB145"/>
      <c r="JFC145"/>
      <c r="JFD145"/>
      <c r="JFE145"/>
      <c r="JFF145"/>
      <c r="JFG145"/>
      <c r="JFH145"/>
      <c r="JFI145"/>
      <c r="JFJ145"/>
      <c r="JFK145"/>
      <c r="JFL145"/>
      <c r="JFM145"/>
      <c r="JFN145"/>
      <c r="JFO145"/>
      <c r="JFP145"/>
      <c r="JFQ145"/>
      <c r="JFR145"/>
      <c r="JFS145"/>
      <c r="JFT145"/>
      <c r="JFU145"/>
      <c r="JFV145"/>
      <c r="JFW145"/>
      <c r="JFX145"/>
      <c r="JFY145"/>
      <c r="JFZ145"/>
      <c r="JGA145"/>
      <c r="JGB145"/>
      <c r="JGC145"/>
      <c r="JGD145"/>
      <c r="JGE145"/>
      <c r="JGF145"/>
      <c r="JGG145"/>
      <c r="JGH145"/>
      <c r="JGI145"/>
      <c r="JGJ145"/>
      <c r="JGK145"/>
      <c r="JGL145"/>
      <c r="JGM145"/>
      <c r="JGN145"/>
      <c r="JGO145"/>
      <c r="JGP145"/>
      <c r="JGQ145"/>
      <c r="JGR145"/>
      <c r="JGS145"/>
      <c r="JGT145"/>
      <c r="JGU145"/>
      <c r="JGV145"/>
      <c r="JGW145"/>
      <c r="JGX145"/>
      <c r="JGY145"/>
      <c r="JGZ145"/>
      <c r="JHA145"/>
      <c r="JHB145"/>
      <c r="JHC145"/>
      <c r="JHD145"/>
      <c r="JHE145"/>
      <c r="JHF145"/>
      <c r="JHG145"/>
      <c r="JHH145"/>
      <c r="JHI145"/>
      <c r="JHJ145"/>
      <c r="JHK145"/>
      <c r="JHL145"/>
      <c r="JHM145"/>
      <c r="JHN145"/>
      <c r="JHO145"/>
      <c r="JHP145"/>
      <c r="JHQ145"/>
      <c r="JHR145"/>
      <c r="JHS145"/>
      <c r="JHT145"/>
      <c r="JHU145"/>
      <c r="JHV145"/>
      <c r="JHW145"/>
      <c r="JHX145"/>
      <c r="JHY145"/>
      <c r="JHZ145"/>
      <c r="JIA145"/>
      <c r="JIB145"/>
      <c r="JIC145"/>
      <c r="JID145"/>
      <c r="JIE145"/>
      <c r="JIF145"/>
      <c r="JIG145"/>
      <c r="JIH145"/>
      <c r="JII145"/>
      <c r="JIJ145"/>
      <c r="JIK145"/>
      <c r="JIL145"/>
      <c r="JIM145"/>
      <c r="JIN145"/>
      <c r="JIO145"/>
      <c r="JIP145"/>
      <c r="JIQ145"/>
      <c r="JIR145"/>
      <c r="JIS145"/>
      <c r="JIT145"/>
      <c r="JIU145"/>
      <c r="JIV145"/>
      <c r="JIW145"/>
      <c r="JIX145"/>
      <c r="JIY145"/>
      <c r="JIZ145"/>
      <c r="JJA145"/>
      <c r="JJB145"/>
      <c r="JJC145"/>
      <c r="JJD145"/>
      <c r="JJE145"/>
      <c r="JJF145"/>
      <c r="JJG145"/>
      <c r="JJH145"/>
      <c r="JJI145"/>
      <c r="JJJ145"/>
      <c r="JJK145"/>
      <c r="JJL145"/>
      <c r="JJM145"/>
      <c r="JJN145"/>
      <c r="JJO145"/>
      <c r="JJP145"/>
      <c r="JJQ145"/>
      <c r="JJR145"/>
      <c r="JJS145"/>
      <c r="JJT145"/>
      <c r="JJU145"/>
      <c r="JJV145"/>
      <c r="JJW145"/>
      <c r="JJX145"/>
      <c r="JJY145"/>
      <c r="JJZ145"/>
      <c r="JKA145"/>
      <c r="JKB145"/>
      <c r="JKC145"/>
      <c r="JKD145"/>
      <c r="JKE145"/>
      <c r="JKF145"/>
      <c r="JKG145"/>
      <c r="JKH145"/>
      <c r="JKI145"/>
      <c r="JKJ145"/>
      <c r="JKK145"/>
      <c r="JKL145"/>
      <c r="JKM145"/>
      <c r="JKN145"/>
      <c r="JKO145"/>
      <c r="JKP145"/>
      <c r="JKQ145"/>
      <c r="JKR145"/>
      <c r="JKS145"/>
      <c r="JKT145"/>
      <c r="JKU145"/>
      <c r="JKV145"/>
      <c r="JKW145"/>
      <c r="JKX145"/>
      <c r="JKY145"/>
      <c r="JKZ145"/>
      <c r="JLA145"/>
      <c r="JLB145"/>
      <c r="JLC145"/>
      <c r="JLD145"/>
      <c r="JLE145"/>
      <c r="JLF145"/>
      <c r="JLG145"/>
      <c r="JLH145"/>
      <c r="JLI145"/>
      <c r="JLJ145"/>
      <c r="JLK145"/>
      <c r="JLL145"/>
      <c r="JLM145"/>
      <c r="JLN145"/>
      <c r="JLO145"/>
      <c r="JLP145"/>
      <c r="JLQ145"/>
      <c r="JLR145"/>
      <c r="JLS145"/>
      <c r="JLT145"/>
      <c r="JLU145"/>
      <c r="JLV145"/>
      <c r="JLW145"/>
      <c r="JLX145"/>
      <c r="JLY145"/>
      <c r="JLZ145"/>
      <c r="JMA145"/>
      <c r="JMB145"/>
      <c r="JMC145"/>
      <c r="JMD145"/>
      <c r="JME145"/>
      <c r="JMF145"/>
      <c r="JMG145"/>
      <c r="JMH145"/>
      <c r="JMI145"/>
      <c r="JMJ145"/>
      <c r="JMK145"/>
      <c r="JML145"/>
      <c r="JMM145"/>
      <c r="JMN145"/>
      <c r="JMO145"/>
      <c r="JMP145"/>
      <c r="JMQ145"/>
      <c r="JMR145"/>
      <c r="JMS145"/>
      <c r="JMT145"/>
      <c r="JMU145"/>
      <c r="JMV145"/>
      <c r="JMW145"/>
      <c r="JMX145"/>
      <c r="JMY145"/>
      <c r="JMZ145"/>
      <c r="JNA145"/>
      <c r="JNB145"/>
      <c r="JNC145"/>
      <c r="JND145"/>
      <c r="JNE145"/>
      <c r="JNF145"/>
      <c r="JNG145"/>
      <c r="JNH145"/>
      <c r="JNI145"/>
      <c r="JNJ145"/>
      <c r="JNK145"/>
      <c r="JNL145"/>
      <c r="JNM145"/>
      <c r="JNN145"/>
      <c r="JNO145"/>
      <c r="JNP145"/>
      <c r="JNQ145"/>
      <c r="JNR145"/>
      <c r="JNS145"/>
      <c r="JNT145"/>
      <c r="JNU145"/>
      <c r="JNV145"/>
      <c r="JNW145"/>
      <c r="JNX145"/>
      <c r="JNY145"/>
      <c r="JNZ145"/>
      <c r="JOA145"/>
      <c r="JOB145"/>
      <c r="JOC145"/>
      <c r="JOD145"/>
      <c r="JOE145"/>
      <c r="JOF145"/>
      <c r="JOG145"/>
      <c r="JOH145"/>
      <c r="JOI145"/>
      <c r="JOJ145"/>
      <c r="JOK145"/>
      <c r="JOL145"/>
      <c r="JOM145"/>
      <c r="JON145"/>
      <c r="JOO145"/>
      <c r="JOP145"/>
      <c r="JOQ145"/>
      <c r="JOR145"/>
      <c r="JOS145"/>
      <c r="JOT145"/>
      <c r="JOU145"/>
      <c r="JOV145"/>
      <c r="JOW145"/>
      <c r="JOX145"/>
      <c r="JOY145"/>
      <c r="JOZ145"/>
      <c r="JPA145"/>
      <c r="JPB145"/>
      <c r="JPC145"/>
      <c r="JPD145"/>
      <c r="JPE145"/>
      <c r="JPF145"/>
      <c r="JPG145"/>
      <c r="JPH145"/>
      <c r="JPI145"/>
      <c r="JPJ145"/>
      <c r="JPK145"/>
      <c r="JPL145"/>
      <c r="JPM145"/>
      <c r="JPN145"/>
      <c r="JPO145"/>
      <c r="JPP145"/>
      <c r="JPQ145"/>
      <c r="JPR145"/>
      <c r="JPS145"/>
      <c r="JPT145"/>
      <c r="JPU145"/>
      <c r="JPV145"/>
      <c r="JPW145"/>
      <c r="JPX145"/>
      <c r="JPY145"/>
      <c r="JPZ145"/>
      <c r="JQA145"/>
      <c r="JQB145"/>
      <c r="JQC145"/>
      <c r="JQD145"/>
      <c r="JQE145"/>
      <c r="JQF145"/>
      <c r="JQG145"/>
      <c r="JQH145"/>
      <c r="JQI145"/>
      <c r="JQJ145"/>
      <c r="JQK145"/>
      <c r="JQL145"/>
      <c r="JQM145"/>
      <c r="JQN145"/>
      <c r="JQO145"/>
      <c r="JQP145"/>
      <c r="JQQ145"/>
      <c r="JQR145"/>
      <c r="JQS145"/>
      <c r="JQT145"/>
      <c r="JQU145"/>
      <c r="JQV145"/>
      <c r="JQW145"/>
      <c r="JQX145"/>
      <c r="JQY145"/>
      <c r="JQZ145"/>
      <c r="JRA145"/>
      <c r="JRB145"/>
      <c r="JRC145"/>
      <c r="JRD145"/>
      <c r="JRE145"/>
      <c r="JRF145"/>
      <c r="JRG145"/>
      <c r="JRH145"/>
      <c r="JRI145"/>
      <c r="JRJ145"/>
      <c r="JRK145"/>
      <c r="JRL145"/>
      <c r="JRM145"/>
      <c r="JRN145"/>
      <c r="JRO145"/>
      <c r="JRP145"/>
      <c r="JRQ145"/>
      <c r="JRR145"/>
      <c r="JRS145"/>
      <c r="JRT145"/>
      <c r="JRU145"/>
      <c r="JRV145"/>
      <c r="JRW145"/>
      <c r="JRX145"/>
      <c r="JRY145"/>
      <c r="JRZ145"/>
      <c r="JSA145"/>
      <c r="JSB145"/>
      <c r="JSC145"/>
      <c r="JSD145"/>
      <c r="JSE145"/>
      <c r="JSF145"/>
      <c r="JSG145"/>
      <c r="JSH145"/>
      <c r="JSI145"/>
      <c r="JSJ145"/>
      <c r="JSK145"/>
      <c r="JSL145"/>
      <c r="JSM145"/>
      <c r="JSN145"/>
      <c r="JSO145"/>
      <c r="JSP145"/>
      <c r="JSQ145"/>
      <c r="JSR145"/>
      <c r="JSS145"/>
      <c r="JST145"/>
      <c r="JSU145"/>
      <c r="JSV145"/>
      <c r="JSW145"/>
      <c r="JSX145"/>
      <c r="JSY145"/>
      <c r="JSZ145"/>
      <c r="JTA145"/>
      <c r="JTB145"/>
      <c r="JTC145"/>
      <c r="JTD145"/>
      <c r="JTE145"/>
      <c r="JTF145"/>
      <c r="JTG145"/>
      <c r="JTH145"/>
      <c r="JTI145"/>
      <c r="JTJ145"/>
      <c r="JTK145"/>
      <c r="JTL145"/>
      <c r="JTM145"/>
      <c r="JTN145"/>
      <c r="JTO145"/>
      <c r="JTP145"/>
      <c r="JTQ145"/>
      <c r="JTR145"/>
      <c r="JTS145"/>
      <c r="JTT145"/>
      <c r="JTU145"/>
      <c r="JTV145"/>
      <c r="JTW145"/>
      <c r="JTX145"/>
      <c r="JTY145"/>
      <c r="JTZ145"/>
      <c r="JUA145"/>
      <c r="JUB145"/>
      <c r="JUC145"/>
      <c r="JUD145"/>
      <c r="JUE145"/>
      <c r="JUF145"/>
      <c r="JUG145"/>
      <c r="JUH145"/>
      <c r="JUI145"/>
      <c r="JUJ145"/>
      <c r="JUK145"/>
      <c r="JUL145"/>
      <c r="JUM145"/>
      <c r="JUN145"/>
      <c r="JUO145"/>
      <c r="JUP145"/>
      <c r="JUQ145"/>
      <c r="JUR145"/>
      <c r="JUS145"/>
      <c r="JUT145"/>
      <c r="JUU145"/>
      <c r="JUV145"/>
      <c r="JUW145"/>
      <c r="JUX145"/>
      <c r="JUY145"/>
      <c r="JUZ145"/>
      <c r="JVA145"/>
      <c r="JVB145"/>
      <c r="JVC145"/>
      <c r="JVD145"/>
      <c r="JVE145"/>
      <c r="JVF145"/>
      <c r="JVG145"/>
      <c r="JVH145"/>
      <c r="JVI145"/>
      <c r="JVJ145"/>
      <c r="JVK145"/>
      <c r="JVL145"/>
      <c r="JVM145"/>
      <c r="JVN145"/>
      <c r="JVO145"/>
      <c r="JVP145"/>
      <c r="JVQ145"/>
      <c r="JVR145"/>
      <c r="JVS145"/>
      <c r="JVT145"/>
      <c r="JVU145"/>
      <c r="JVV145"/>
      <c r="JVW145"/>
      <c r="JVX145"/>
      <c r="JVY145"/>
      <c r="JVZ145"/>
      <c r="JWA145"/>
      <c r="JWB145"/>
      <c r="JWC145"/>
      <c r="JWD145"/>
      <c r="JWE145"/>
      <c r="JWF145"/>
      <c r="JWG145"/>
      <c r="JWH145"/>
      <c r="JWI145"/>
      <c r="JWJ145"/>
      <c r="JWK145"/>
      <c r="JWL145"/>
      <c r="JWM145"/>
      <c r="JWN145"/>
      <c r="JWO145"/>
      <c r="JWP145"/>
      <c r="JWQ145"/>
      <c r="JWR145"/>
      <c r="JWS145"/>
      <c r="JWT145"/>
      <c r="JWU145"/>
      <c r="JWV145"/>
      <c r="JWW145"/>
      <c r="JWX145"/>
      <c r="JWY145"/>
      <c r="JWZ145"/>
      <c r="JXA145"/>
      <c r="JXB145"/>
      <c r="JXC145"/>
      <c r="JXD145"/>
      <c r="JXE145"/>
      <c r="JXF145"/>
      <c r="JXG145"/>
      <c r="JXH145"/>
      <c r="JXI145"/>
      <c r="JXJ145"/>
      <c r="JXK145"/>
      <c r="JXL145"/>
      <c r="JXM145"/>
      <c r="JXN145"/>
      <c r="JXO145"/>
      <c r="JXP145"/>
      <c r="JXQ145"/>
      <c r="JXR145"/>
      <c r="JXS145"/>
      <c r="JXT145"/>
      <c r="JXU145"/>
      <c r="JXV145"/>
      <c r="JXW145"/>
      <c r="JXX145"/>
      <c r="JXY145"/>
      <c r="JXZ145"/>
      <c r="JYA145"/>
      <c r="JYB145"/>
      <c r="JYC145"/>
      <c r="JYD145"/>
      <c r="JYE145"/>
      <c r="JYF145"/>
      <c r="JYG145"/>
      <c r="JYH145"/>
      <c r="JYI145"/>
      <c r="JYJ145"/>
      <c r="JYK145"/>
      <c r="JYL145"/>
      <c r="JYM145"/>
      <c r="JYN145"/>
      <c r="JYO145"/>
      <c r="JYP145"/>
      <c r="JYQ145"/>
      <c r="JYR145"/>
      <c r="JYS145"/>
      <c r="JYT145"/>
      <c r="JYU145"/>
      <c r="JYV145"/>
      <c r="JYW145"/>
      <c r="JYX145"/>
      <c r="JYY145"/>
      <c r="JYZ145"/>
      <c r="JZA145"/>
      <c r="JZB145"/>
      <c r="JZC145"/>
      <c r="JZD145"/>
      <c r="JZE145"/>
      <c r="JZF145"/>
      <c r="JZG145"/>
      <c r="JZH145"/>
      <c r="JZI145"/>
      <c r="JZJ145"/>
      <c r="JZK145"/>
      <c r="JZL145"/>
      <c r="JZM145"/>
      <c r="JZN145"/>
      <c r="JZO145"/>
      <c r="JZP145"/>
      <c r="JZQ145"/>
      <c r="JZR145"/>
      <c r="JZS145"/>
      <c r="JZT145"/>
      <c r="JZU145"/>
      <c r="JZV145"/>
      <c r="JZW145"/>
      <c r="JZX145"/>
      <c r="JZY145"/>
      <c r="JZZ145"/>
      <c r="KAA145"/>
      <c r="KAB145"/>
      <c r="KAC145"/>
      <c r="KAD145"/>
      <c r="KAE145"/>
      <c r="KAF145"/>
      <c r="KAG145"/>
      <c r="KAH145"/>
      <c r="KAI145"/>
      <c r="KAJ145"/>
      <c r="KAK145"/>
      <c r="KAL145"/>
      <c r="KAM145"/>
      <c r="KAN145"/>
      <c r="KAO145"/>
      <c r="KAP145"/>
      <c r="KAQ145"/>
      <c r="KAR145"/>
      <c r="KAS145"/>
      <c r="KAT145"/>
      <c r="KAU145"/>
      <c r="KAV145"/>
      <c r="KAW145"/>
      <c r="KAX145"/>
      <c r="KAY145"/>
      <c r="KAZ145"/>
      <c r="KBA145"/>
      <c r="KBB145"/>
      <c r="KBC145"/>
      <c r="KBD145"/>
      <c r="KBE145"/>
      <c r="KBF145"/>
      <c r="KBG145"/>
      <c r="KBH145"/>
      <c r="KBI145"/>
      <c r="KBJ145"/>
      <c r="KBK145"/>
      <c r="KBL145"/>
      <c r="KBM145"/>
      <c r="KBN145"/>
      <c r="KBO145"/>
      <c r="KBP145"/>
      <c r="KBQ145"/>
      <c r="KBR145"/>
      <c r="KBS145"/>
      <c r="KBT145"/>
      <c r="KBU145"/>
      <c r="KBV145"/>
      <c r="KBW145"/>
      <c r="KBX145"/>
      <c r="KBY145"/>
      <c r="KBZ145"/>
      <c r="KCA145"/>
      <c r="KCB145"/>
      <c r="KCC145"/>
      <c r="KCD145"/>
      <c r="KCE145"/>
      <c r="KCF145"/>
      <c r="KCG145"/>
      <c r="KCH145"/>
      <c r="KCI145"/>
      <c r="KCJ145"/>
      <c r="KCK145"/>
      <c r="KCL145"/>
      <c r="KCM145"/>
      <c r="KCN145"/>
      <c r="KCO145"/>
      <c r="KCP145"/>
      <c r="KCQ145"/>
      <c r="KCR145"/>
      <c r="KCS145"/>
      <c r="KCT145"/>
      <c r="KCU145"/>
      <c r="KCV145"/>
      <c r="KCW145"/>
      <c r="KCX145"/>
      <c r="KCY145"/>
      <c r="KCZ145"/>
      <c r="KDA145"/>
      <c r="KDB145"/>
      <c r="KDC145"/>
      <c r="KDD145"/>
      <c r="KDE145"/>
      <c r="KDF145"/>
      <c r="KDG145"/>
      <c r="KDH145"/>
      <c r="KDI145"/>
      <c r="KDJ145"/>
      <c r="KDK145"/>
      <c r="KDL145"/>
      <c r="KDM145"/>
      <c r="KDN145"/>
      <c r="KDO145"/>
      <c r="KDP145"/>
      <c r="KDQ145"/>
      <c r="KDR145"/>
      <c r="KDS145"/>
      <c r="KDT145"/>
      <c r="KDU145"/>
      <c r="KDV145"/>
      <c r="KDW145"/>
      <c r="KDX145"/>
      <c r="KDY145"/>
      <c r="KDZ145"/>
      <c r="KEA145"/>
      <c r="KEB145"/>
      <c r="KEC145"/>
      <c r="KED145"/>
      <c r="KEE145"/>
      <c r="KEF145"/>
      <c r="KEG145"/>
      <c r="KEH145"/>
      <c r="KEI145"/>
      <c r="KEJ145"/>
      <c r="KEK145"/>
      <c r="KEL145"/>
      <c r="KEM145"/>
      <c r="KEN145"/>
      <c r="KEO145"/>
      <c r="KEP145"/>
      <c r="KEQ145"/>
      <c r="KER145"/>
      <c r="KES145"/>
      <c r="KET145"/>
      <c r="KEU145"/>
      <c r="KEV145"/>
      <c r="KEW145"/>
      <c r="KEX145"/>
      <c r="KEY145"/>
      <c r="KEZ145"/>
      <c r="KFA145"/>
      <c r="KFB145"/>
      <c r="KFC145"/>
      <c r="KFD145"/>
      <c r="KFE145"/>
      <c r="KFF145"/>
      <c r="KFG145"/>
      <c r="KFH145"/>
      <c r="KFI145"/>
      <c r="KFJ145"/>
      <c r="KFK145"/>
      <c r="KFL145"/>
      <c r="KFM145"/>
      <c r="KFN145"/>
      <c r="KFO145"/>
      <c r="KFP145"/>
      <c r="KFQ145"/>
      <c r="KFR145"/>
      <c r="KFS145"/>
      <c r="KFT145"/>
      <c r="KFU145"/>
      <c r="KFV145"/>
      <c r="KFW145"/>
      <c r="KFX145"/>
      <c r="KFY145"/>
      <c r="KFZ145"/>
      <c r="KGA145"/>
      <c r="KGB145"/>
      <c r="KGC145"/>
      <c r="KGD145"/>
      <c r="KGE145"/>
      <c r="KGF145"/>
      <c r="KGG145"/>
      <c r="KGH145"/>
      <c r="KGI145"/>
      <c r="KGJ145"/>
      <c r="KGK145"/>
      <c r="KGL145"/>
      <c r="KGM145"/>
      <c r="KGN145"/>
      <c r="KGO145"/>
      <c r="KGP145"/>
      <c r="KGQ145"/>
      <c r="KGR145"/>
      <c r="KGS145"/>
      <c r="KGT145"/>
      <c r="KGU145"/>
      <c r="KGV145"/>
      <c r="KGW145"/>
      <c r="KGX145"/>
      <c r="KGY145"/>
      <c r="KGZ145"/>
      <c r="KHA145"/>
      <c r="KHB145"/>
      <c r="KHC145"/>
      <c r="KHD145"/>
      <c r="KHE145"/>
      <c r="KHF145"/>
      <c r="KHG145"/>
      <c r="KHH145"/>
      <c r="KHI145"/>
      <c r="KHJ145"/>
      <c r="KHK145"/>
      <c r="KHL145"/>
      <c r="KHM145"/>
      <c r="KHN145"/>
      <c r="KHO145"/>
      <c r="KHP145"/>
      <c r="KHQ145"/>
      <c r="KHR145"/>
      <c r="KHS145"/>
      <c r="KHT145"/>
      <c r="KHU145"/>
      <c r="KHV145"/>
      <c r="KHW145"/>
      <c r="KHX145"/>
      <c r="KHY145"/>
      <c r="KHZ145"/>
      <c r="KIA145"/>
      <c r="KIB145"/>
      <c r="KIC145"/>
      <c r="KID145"/>
      <c r="KIE145"/>
      <c r="KIF145"/>
      <c r="KIG145"/>
      <c r="KIH145"/>
      <c r="KII145"/>
      <c r="KIJ145"/>
      <c r="KIK145"/>
      <c r="KIL145"/>
      <c r="KIM145"/>
      <c r="KIN145"/>
      <c r="KIO145"/>
      <c r="KIP145"/>
      <c r="KIQ145"/>
      <c r="KIR145"/>
      <c r="KIS145"/>
      <c r="KIT145"/>
      <c r="KIU145"/>
      <c r="KIV145"/>
      <c r="KIW145"/>
      <c r="KIX145"/>
      <c r="KIY145"/>
      <c r="KIZ145"/>
      <c r="KJA145"/>
      <c r="KJB145"/>
      <c r="KJC145"/>
      <c r="KJD145"/>
      <c r="KJE145"/>
      <c r="KJF145"/>
      <c r="KJG145"/>
      <c r="KJH145"/>
      <c r="KJI145"/>
      <c r="KJJ145"/>
      <c r="KJK145"/>
      <c r="KJL145"/>
      <c r="KJM145"/>
      <c r="KJN145"/>
      <c r="KJO145"/>
      <c r="KJP145"/>
      <c r="KJQ145"/>
      <c r="KJR145"/>
      <c r="KJS145"/>
      <c r="KJT145"/>
      <c r="KJU145"/>
      <c r="KJV145"/>
      <c r="KJW145"/>
      <c r="KJX145"/>
      <c r="KJY145"/>
      <c r="KJZ145"/>
      <c r="KKA145"/>
      <c r="KKB145"/>
      <c r="KKC145"/>
      <c r="KKD145"/>
      <c r="KKE145"/>
      <c r="KKF145"/>
      <c r="KKG145"/>
      <c r="KKH145"/>
      <c r="KKI145"/>
      <c r="KKJ145"/>
      <c r="KKK145"/>
      <c r="KKL145"/>
      <c r="KKM145"/>
      <c r="KKN145"/>
      <c r="KKO145"/>
      <c r="KKP145"/>
      <c r="KKQ145"/>
      <c r="KKR145"/>
      <c r="KKS145"/>
      <c r="KKT145"/>
      <c r="KKU145"/>
      <c r="KKV145"/>
      <c r="KKW145"/>
      <c r="KKX145"/>
      <c r="KKY145"/>
      <c r="KKZ145"/>
      <c r="KLA145"/>
      <c r="KLB145"/>
      <c r="KLC145"/>
      <c r="KLD145"/>
      <c r="KLE145"/>
      <c r="KLF145"/>
      <c r="KLG145"/>
      <c r="KLH145"/>
      <c r="KLI145"/>
      <c r="KLJ145"/>
      <c r="KLK145"/>
      <c r="KLL145"/>
      <c r="KLM145"/>
      <c r="KLN145"/>
      <c r="KLO145"/>
      <c r="KLP145"/>
      <c r="KLQ145"/>
      <c r="KLR145"/>
      <c r="KLS145"/>
      <c r="KLT145"/>
      <c r="KLU145"/>
      <c r="KLV145"/>
      <c r="KLW145"/>
      <c r="KLX145"/>
      <c r="KLY145"/>
      <c r="KLZ145"/>
      <c r="KMA145"/>
      <c r="KMB145"/>
      <c r="KMC145"/>
      <c r="KMD145"/>
      <c r="KME145"/>
      <c r="KMF145"/>
      <c r="KMG145"/>
      <c r="KMH145"/>
      <c r="KMI145"/>
      <c r="KMJ145"/>
      <c r="KMK145"/>
      <c r="KML145"/>
      <c r="KMM145"/>
      <c r="KMN145"/>
      <c r="KMO145"/>
      <c r="KMP145"/>
      <c r="KMQ145"/>
      <c r="KMR145"/>
      <c r="KMS145"/>
      <c r="KMT145"/>
      <c r="KMU145"/>
      <c r="KMV145"/>
      <c r="KMW145"/>
      <c r="KMX145"/>
      <c r="KMY145"/>
      <c r="KMZ145"/>
      <c r="KNA145"/>
      <c r="KNB145"/>
      <c r="KNC145"/>
      <c r="KND145"/>
      <c r="KNE145"/>
      <c r="KNF145"/>
      <c r="KNG145"/>
      <c r="KNH145"/>
      <c r="KNI145"/>
      <c r="KNJ145"/>
      <c r="KNK145"/>
      <c r="KNL145"/>
      <c r="KNM145"/>
      <c r="KNN145"/>
      <c r="KNO145"/>
      <c r="KNP145"/>
      <c r="KNQ145"/>
      <c r="KNR145"/>
      <c r="KNS145"/>
      <c r="KNT145"/>
      <c r="KNU145"/>
      <c r="KNV145"/>
      <c r="KNW145"/>
      <c r="KNX145"/>
      <c r="KNY145"/>
      <c r="KNZ145"/>
      <c r="KOA145"/>
      <c r="KOB145"/>
      <c r="KOC145"/>
      <c r="KOD145"/>
      <c r="KOE145"/>
      <c r="KOF145"/>
      <c r="KOG145"/>
      <c r="KOH145"/>
      <c r="KOI145"/>
      <c r="KOJ145"/>
      <c r="KOK145"/>
      <c r="KOL145"/>
      <c r="KOM145"/>
      <c r="KON145"/>
      <c r="KOO145"/>
      <c r="KOP145"/>
      <c r="KOQ145"/>
      <c r="KOR145"/>
      <c r="KOS145"/>
      <c r="KOT145"/>
      <c r="KOU145"/>
      <c r="KOV145"/>
      <c r="KOW145"/>
      <c r="KOX145"/>
      <c r="KOY145"/>
      <c r="KOZ145"/>
      <c r="KPA145"/>
      <c r="KPB145"/>
      <c r="KPC145"/>
      <c r="KPD145"/>
      <c r="KPE145"/>
      <c r="KPF145"/>
      <c r="KPG145"/>
      <c r="KPH145"/>
      <c r="KPI145"/>
      <c r="KPJ145"/>
      <c r="KPK145"/>
      <c r="KPL145"/>
      <c r="KPM145"/>
      <c r="KPN145"/>
      <c r="KPO145"/>
      <c r="KPP145"/>
      <c r="KPQ145"/>
      <c r="KPR145"/>
      <c r="KPS145"/>
      <c r="KPT145"/>
      <c r="KPU145"/>
      <c r="KPV145"/>
      <c r="KPW145"/>
      <c r="KPX145"/>
      <c r="KPY145"/>
      <c r="KPZ145"/>
      <c r="KQA145"/>
      <c r="KQB145"/>
      <c r="KQC145"/>
      <c r="KQD145"/>
      <c r="KQE145"/>
      <c r="KQF145"/>
      <c r="KQG145"/>
      <c r="KQH145"/>
      <c r="KQI145"/>
      <c r="KQJ145"/>
      <c r="KQK145"/>
      <c r="KQL145"/>
      <c r="KQM145"/>
      <c r="KQN145"/>
      <c r="KQO145"/>
      <c r="KQP145"/>
      <c r="KQQ145"/>
      <c r="KQR145"/>
      <c r="KQS145"/>
      <c r="KQT145"/>
      <c r="KQU145"/>
      <c r="KQV145"/>
      <c r="KQW145"/>
      <c r="KQX145"/>
      <c r="KQY145"/>
      <c r="KQZ145"/>
      <c r="KRA145"/>
      <c r="KRB145"/>
      <c r="KRC145"/>
      <c r="KRD145"/>
      <c r="KRE145"/>
      <c r="KRF145"/>
      <c r="KRG145"/>
      <c r="KRH145"/>
      <c r="KRI145"/>
      <c r="KRJ145"/>
      <c r="KRK145"/>
      <c r="KRL145"/>
      <c r="KRM145"/>
      <c r="KRN145"/>
      <c r="KRO145"/>
      <c r="KRP145"/>
      <c r="KRQ145"/>
      <c r="KRR145"/>
      <c r="KRS145"/>
      <c r="KRT145"/>
      <c r="KRU145"/>
      <c r="KRV145"/>
      <c r="KRW145"/>
      <c r="KRX145"/>
      <c r="KRY145"/>
      <c r="KRZ145"/>
      <c r="KSA145"/>
      <c r="KSB145"/>
      <c r="KSC145"/>
      <c r="KSD145"/>
      <c r="KSE145"/>
      <c r="KSF145"/>
      <c r="KSG145"/>
      <c r="KSH145"/>
      <c r="KSI145"/>
      <c r="KSJ145"/>
      <c r="KSK145"/>
      <c r="KSL145"/>
      <c r="KSM145"/>
      <c r="KSN145"/>
      <c r="KSO145"/>
      <c r="KSP145"/>
      <c r="KSQ145"/>
      <c r="KSR145"/>
      <c r="KSS145"/>
      <c r="KST145"/>
      <c r="KSU145"/>
      <c r="KSV145"/>
      <c r="KSW145"/>
      <c r="KSX145"/>
      <c r="KSY145"/>
      <c r="KSZ145"/>
      <c r="KTA145"/>
      <c r="KTB145"/>
      <c r="KTC145"/>
      <c r="KTD145"/>
      <c r="KTE145"/>
      <c r="KTF145"/>
      <c r="KTG145"/>
      <c r="KTH145"/>
      <c r="KTI145"/>
      <c r="KTJ145"/>
      <c r="KTK145"/>
      <c r="KTL145"/>
      <c r="KTM145"/>
      <c r="KTN145"/>
      <c r="KTO145"/>
      <c r="KTP145"/>
      <c r="KTQ145"/>
      <c r="KTR145"/>
      <c r="KTS145"/>
      <c r="KTT145"/>
      <c r="KTU145"/>
      <c r="KTV145"/>
      <c r="KTW145"/>
      <c r="KTX145"/>
      <c r="KTY145"/>
      <c r="KTZ145"/>
      <c r="KUA145"/>
      <c r="KUB145"/>
      <c r="KUC145"/>
      <c r="KUD145"/>
      <c r="KUE145"/>
      <c r="KUF145"/>
      <c r="KUG145"/>
      <c r="KUH145"/>
      <c r="KUI145"/>
      <c r="KUJ145"/>
      <c r="KUK145"/>
      <c r="KUL145"/>
      <c r="KUM145"/>
      <c r="KUN145"/>
      <c r="KUO145"/>
      <c r="KUP145"/>
      <c r="KUQ145"/>
      <c r="KUR145"/>
      <c r="KUS145"/>
      <c r="KUT145"/>
      <c r="KUU145"/>
      <c r="KUV145"/>
      <c r="KUW145"/>
      <c r="KUX145"/>
      <c r="KUY145"/>
      <c r="KUZ145"/>
      <c r="KVA145"/>
      <c r="KVB145"/>
      <c r="KVC145"/>
      <c r="KVD145"/>
      <c r="KVE145"/>
      <c r="KVF145"/>
      <c r="KVG145"/>
      <c r="KVH145"/>
      <c r="KVI145"/>
      <c r="KVJ145"/>
      <c r="KVK145"/>
      <c r="KVL145"/>
      <c r="KVM145"/>
      <c r="KVN145"/>
      <c r="KVO145"/>
      <c r="KVP145"/>
      <c r="KVQ145"/>
      <c r="KVR145"/>
      <c r="KVS145"/>
      <c r="KVT145"/>
      <c r="KVU145"/>
      <c r="KVV145"/>
      <c r="KVW145"/>
      <c r="KVX145"/>
      <c r="KVY145"/>
      <c r="KVZ145"/>
      <c r="KWA145"/>
      <c r="KWB145"/>
      <c r="KWC145"/>
      <c r="KWD145"/>
      <c r="KWE145"/>
      <c r="KWF145"/>
      <c r="KWG145"/>
      <c r="KWH145"/>
      <c r="KWI145"/>
      <c r="KWJ145"/>
      <c r="KWK145"/>
      <c r="KWL145"/>
      <c r="KWM145"/>
      <c r="KWN145"/>
      <c r="KWO145"/>
      <c r="KWP145"/>
      <c r="KWQ145"/>
      <c r="KWR145"/>
      <c r="KWS145"/>
      <c r="KWT145"/>
      <c r="KWU145"/>
      <c r="KWV145"/>
      <c r="KWW145"/>
      <c r="KWX145"/>
      <c r="KWY145"/>
      <c r="KWZ145"/>
      <c r="KXA145"/>
      <c r="KXB145"/>
      <c r="KXC145"/>
      <c r="KXD145"/>
      <c r="KXE145"/>
      <c r="KXF145"/>
      <c r="KXG145"/>
      <c r="KXH145"/>
      <c r="KXI145"/>
      <c r="KXJ145"/>
      <c r="KXK145"/>
      <c r="KXL145"/>
      <c r="KXM145"/>
      <c r="KXN145"/>
      <c r="KXO145"/>
      <c r="KXP145"/>
      <c r="KXQ145"/>
      <c r="KXR145"/>
      <c r="KXS145"/>
      <c r="KXT145"/>
      <c r="KXU145"/>
      <c r="KXV145"/>
      <c r="KXW145"/>
      <c r="KXX145"/>
      <c r="KXY145"/>
      <c r="KXZ145"/>
      <c r="KYA145"/>
      <c r="KYB145"/>
      <c r="KYC145"/>
      <c r="KYD145"/>
      <c r="KYE145"/>
      <c r="KYF145"/>
      <c r="KYG145"/>
      <c r="KYH145"/>
      <c r="KYI145"/>
      <c r="KYJ145"/>
      <c r="KYK145"/>
      <c r="KYL145"/>
      <c r="KYM145"/>
      <c r="KYN145"/>
      <c r="KYO145"/>
      <c r="KYP145"/>
      <c r="KYQ145"/>
      <c r="KYR145"/>
      <c r="KYS145"/>
      <c r="KYT145"/>
      <c r="KYU145"/>
      <c r="KYV145"/>
      <c r="KYW145"/>
      <c r="KYX145"/>
      <c r="KYY145"/>
      <c r="KYZ145"/>
      <c r="KZA145"/>
      <c r="KZB145"/>
      <c r="KZC145"/>
      <c r="KZD145"/>
      <c r="KZE145"/>
      <c r="KZF145"/>
      <c r="KZG145"/>
      <c r="KZH145"/>
      <c r="KZI145"/>
      <c r="KZJ145"/>
      <c r="KZK145"/>
      <c r="KZL145"/>
      <c r="KZM145"/>
      <c r="KZN145"/>
      <c r="KZO145"/>
      <c r="KZP145"/>
      <c r="KZQ145"/>
      <c r="KZR145"/>
      <c r="KZS145"/>
      <c r="KZT145"/>
      <c r="KZU145"/>
      <c r="KZV145"/>
      <c r="KZW145"/>
      <c r="KZX145"/>
      <c r="KZY145"/>
      <c r="KZZ145"/>
      <c r="LAA145"/>
      <c r="LAB145"/>
      <c r="LAC145"/>
      <c r="LAD145"/>
      <c r="LAE145"/>
      <c r="LAF145"/>
      <c r="LAG145"/>
      <c r="LAH145"/>
      <c r="LAI145"/>
      <c r="LAJ145"/>
      <c r="LAK145"/>
      <c r="LAL145"/>
      <c r="LAM145"/>
      <c r="LAN145"/>
      <c r="LAO145"/>
      <c r="LAP145"/>
      <c r="LAQ145"/>
      <c r="LAR145"/>
      <c r="LAS145"/>
      <c r="LAT145"/>
      <c r="LAU145"/>
      <c r="LAV145"/>
      <c r="LAW145"/>
      <c r="LAX145"/>
      <c r="LAY145"/>
      <c r="LAZ145"/>
      <c r="LBA145"/>
      <c r="LBB145"/>
      <c r="LBC145"/>
      <c r="LBD145"/>
      <c r="LBE145"/>
      <c r="LBF145"/>
      <c r="LBG145"/>
      <c r="LBH145"/>
      <c r="LBI145"/>
      <c r="LBJ145"/>
      <c r="LBK145"/>
      <c r="LBL145"/>
      <c r="LBM145"/>
      <c r="LBN145"/>
      <c r="LBO145"/>
      <c r="LBP145"/>
      <c r="LBQ145"/>
      <c r="LBR145"/>
      <c r="LBS145"/>
      <c r="LBT145"/>
      <c r="LBU145"/>
      <c r="LBV145"/>
      <c r="LBW145"/>
      <c r="LBX145"/>
      <c r="LBY145"/>
      <c r="LBZ145"/>
      <c r="LCA145"/>
      <c r="LCB145"/>
      <c r="LCC145"/>
      <c r="LCD145"/>
      <c r="LCE145"/>
      <c r="LCF145"/>
      <c r="LCG145"/>
      <c r="LCH145"/>
      <c r="LCI145"/>
      <c r="LCJ145"/>
      <c r="LCK145"/>
      <c r="LCL145"/>
      <c r="LCM145"/>
      <c r="LCN145"/>
      <c r="LCO145"/>
      <c r="LCP145"/>
      <c r="LCQ145"/>
      <c r="LCR145"/>
      <c r="LCS145"/>
      <c r="LCT145"/>
      <c r="LCU145"/>
      <c r="LCV145"/>
      <c r="LCW145"/>
      <c r="LCX145"/>
      <c r="LCY145"/>
      <c r="LCZ145"/>
      <c r="LDA145"/>
      <c r="LDB145"/>
      <c r="LDC145"/>
      <c r="LDD145"/>
      <c r="LDE145"/>
      <c r="LDF145"/>
      <c r="LDG145"/>
      <c r="LDH145"/>
      <c r="LDI145"/>
      <c r="LDJ145"/>
      <c r="LDK145"/>
      <c r="LDL145"/>
      <c r="LDM145"/>
      <c r="LDN145"/>
      <c r="LDO145"/>
      <c r="LDP145"/>
      <c r="LDQ145"/>
      <c r="LDR145"/>
      <c r="LDS145"/>
      <c r="LDT145"/>
      <c r="LDU145"/>
      <c r="LDV145"/>
      <c r="LDW145"/>
      <c r="LDX145"/>
      <c r="LDY145"/>
      <c r="LDZ145"/>
      <c r="LEA145"/>
      <c r="LEB145"/>
      <c r="LEC145"/>
      <c r="LED145"/>
      <c r="LEE145"/>
      <c r="LEF145"/>
      <c r="LEG145"/>
      <c r="LEH145"/>
      <c r="LEI145"/>
      <c r="LEJ145"/>
      <c r="LEK145"/>
      <c r="LEL145"/>
      <c r="LEM145"/>
      <c r="LEN145"/>
      <c r="LEO145"/>
      <c r="LEP145"/>
      <c r="LEQ145"/>
      <c r="LER145"/>
      <c r="LES145"/>
      <c r="LET145"/>
      <c r="LEU145"/>
      <c r="LEV145"/>
      <c r="LEW145"/>
      <c r="LEX145"/>
      <c r="LEY145"/>
      <c r="LEZ145"/>
      <c r="LFA145"/>
      <c r="LFB145"/>
      <c r="LFC145"/>
      <c r="LFD145"/>
      <c r="LFE145"/>
      <c r="LFF145"/>
      <c r="LFG145"/>
      <c r="LFH145"/>
      <c r="LFI145"/>
      <c r="LFJ145"/>
      <c r="LFK145"/>
      <c r="LFL145"/>
      <c r="LFM145"/>
      <c r="LFN145"/>
      <c r="LFO145"/>
      <c r="LFP145"/>
      <c r="LFQ145"/>
      <c r="LFR145"/>
      <c r="LFS145"/>
      <c r="LFT145"/>
      <c r="LFU145"/>
      <c r="LFV145"/>
      <c r="LFW145"/>
      <c r="LFX145"/>
      <c r="LFY145"/>
      <c r="LFZ145"/>
      <c r="LGA145"/>
      <c r="LGB145"/>
      <c r="LGC145"/>
      <c r="LGD145"/>
      <c r="LGE145"/>
      <c r="LGF145"/>
      <c r="LGG145"/>
      <c r="LGH145"/>
      <c r="LGI145"/>
      <c r="LGJ145"/>
      <c r="LGK145"/>
      <c r="LGL145"/>
      <c r="LGM145"/>
      <c r="LGN145"/>
      <c r="LGO145"/>
      <c r="LGP145"/>
      <c r="LGQ145"/>
      <c r="LGR145"/>
      <c r="LGS145"/>
      <c r="LGT145"/>
      <c r="LGU145"/>
      <c r="LGV145"/>
      <c r="LGW145"/>
      <c r="LGX145"/>
      <c r="LGY145"/>
      <c r="LGZ145"/>
      <c r="LHA145"/>
      <c r="LHB145"/>
      <c r="LHC145"/>
      <c r="LHD145"/>
      <c r="LHE145"/>
      <c r="LHF145"/>
      <c r="LHG145"/>
      <c r="LHH145"/>
      <c r="LHI145"/>
      <c r="LHJ145"/>
      <c r="LHK145"/>
      <c r="LHL145"/>
      <c r="LHM145"/>
      <c r="LHN145"/>
      <c r="LHO145"/>
      <c r="LHP145"/>
      <c r="LHQ145"/>
      <c r="LHR145"/>
      <c r="LHS145"/>
      <c r="LHT145"/>
      <c r="LHU145"/>
      <c r="LHV145"/>
      <c r="LHW145"/>
      <c r="LHX145"/>
      <c r="LHY145"/>
      <c r="LHZ145"/>
      <c r="LIA145"/>
      <c r="LIB145"/>
      <c r="LIC145"/>
      <c r="LID145"/>
      <c r="LIE145"/>
      <c r="LIF145"/>
      <c r="LIG145"/>
      <c r="LIH145"/>
      <c r="LII145"/>
      <c r="LIJ145"/>
      <c r="LIK145"/>
      <c r="LIL145"/>
      <c r="LIM145"/>
      <c r="LIN145"/>
      <c r="LIO145"/>
      <c r="LIP145"/>
      <c r="LIQ145"/>
      <c r="LIR145"/>
      <c r="LIS145"/>
      <c r="LIT145"/>
      <c r="LIU145"/>
      <c r="LIV145"/>
      <c r="LIW145"/>
      <c r="LIX145"/>
      <c r="LIY145"/>
      <c r="LIZ145"/>
      <c r="LJA145"/>
      <c r="LJB145"/>
      <c r="LJC145"/>
      <c r="LJD145"/>
      <c r="LJE145"/>
      <c r="LJF145"/>
      <c r="LJG145"/>
      <c r="LJH145"/>
      <c r="LJI145"/>
      <c r="LJJ145"/>
      <c r="LJK145"/>
      <c r="LJL145"/>
      <c r="LJM145"/>
      <c r="LJN145"/>
      <c r="LJO145"/>
      <c r="LJP145"/>
      <c r="LJQ145"/>
      <c r="LJR145"/>
      <c r="LJS145"/>
      <c r="LJT145"/>
      <c r="LJU145"/>
      <c r="LJV145"/>
      <c r="LJW145"/>
      <c r="LJX145"/>
      <c r="LJY145"/>
      <c r="LJZ145"/>
      <c r="LKA145"/>
      <c r="LKB145"/>
      <c r="LKC145"/>
      <c r="LKD145"/>
      <c r="LKE145"/>
      <c r="LKF145"/>
      <c r="LKG145"/>
      <c r="LKH145"/>
      <c r="LKI145"/>
      <c r="LKJ145"/>
      <c r="LKK145"/>
      <c r="LKL145"/>
      <c r="LKM145"/>
      <c r="LKN145"/>
      <c r="LKO145"/>
      <c r="LKP145"/>
      <c r="LKQ145"/>
      <c r="LKR145"/>
      <c r="LKS145"/>
      <c r="LKT145"/>
      <c r="LKU145"/>
      <c r="LKV145"/>
      <c r="LKW145"/>
      <c r="LKX145"/>
      <c r="LKY145"/>
      <c r="LKZ145"/>
      <c r="LLA145"/>
      <c r="LLB145"/>
      <c r="LLC145"/>
      <c r="LLD145"/>
      <c r="LLE145"/>
      <c r="LLF145"/>
      <c r="LLG145"/>
      <c r="LLH145"/>
      <c r="LLI145"/>
      <c r="LLJ145"/>
      <c r="LLK145"/>
      <c r="LLL145"/>
      <c r="LLM145"/>
      <c r="LLN145"/>
      <c r="LLO145"/>
      <c r="LLP145"/>
      <c r="LLQ145"/>
      <c r="LLR145"/>
      <c r="LLS145"/>
      <c r="LLT145"/>
      <c r="LLU145"/>
      <c r="LLV145"/>
      <c r="LLW145"/>
      <c r="LLX145"/>
      <c r="LLY145"/>
      <c r="LLZ145"/>
      <c r="LMA145"/>
      <c r="LMB145"/>
      <c r="LMC145"/>
      <c r="LMD145"/>
      <c r="LME145"/>
      <c r="LMF145"/>
      <c r="LMG145"/>
      <c r="LMH145"/>
      <c r="LMI145"/>
      <c r="LMJ145"/>
      <c r="LMK145"/>
      <c r="LML145"/>
      <c r="LMM145"/>
      <c r="LMN145"/>
      <c r="LMO145"/>
      <c r="LMP145"/>
      <c r="LMQ145"/>
      <c r="LMR145"/>
      <c r="LMS145"/>
      <c r="LMT145"/>
      <c r="LMU145"/>
      <c r="LMV145"/>
      <c r="LMW145"/>
      <c r="LMX145"/>
      <c r="LMY145"/>
      <c r="LMZ145"/>
      <c r="LNA145"/>
      <c r="LNB145"/>
      <c r="LNC145"/>
      <c r="LND145"/>
      <c r="LNE145"/>
      <c r="LNF145"/>
      <c r="LNG145"/>
      <c r="LNH145"/>
      <c r="LNI145"/>
      <c r="LNJ145"/>
      <c r="LNK145"/>
      <c r="LNL145"/>
      <c r="LNM145"/>
      <c r="LNN145"/>
      <c r="LNO145"/>
      <c r="LNP145"/>
      <c r="LNQ145"/>
      <c r="LNR145"/>
      <c r="LNS145"/>
      <c r="LNT145"/>
      <c r="LNU145"/>
      <c r="LNV145"/>
      <c r="LNW145"/>
      <c r="LNX145"/>
      <c r="LNY145"/>
      <c r="LNZ145"/>
      <c r="LOA145"/>
      <c r="LOB145"/>
      <c r="LOC145"/>
      <c r="LOD145"/>
      <c r="LOE145"/>
      <c r="LOF145"/>
      <c r="LOG145"/>
      <c r="LOH145"/>
      <c r="LOI145"/>
      <c r="LOJ145"/>
      <c r="LOK145"/>
      <c r="LOL145"/>
      <c r="LOM145"/>
      <c r="LON145"/>
      <c r="LOO145"/>
      <c r="LOP145"/>
      <c r="LOQ145"/>
      <c r="LOR145"/>
      <c r="LOS145"/>
      <c r="LOT145"/>
      <c r="LOU145"/>
      <c r="LOV145"/>
      <c r="LOW145"/>
      <c r="LOX145"/>
      <c r="LOY145"/>
      <c r="LOZ145"/>
      <c r="LPA145"/>
      <c r="LPB145"/>
      <c r="LPC145"/>
      <c r="LPD145"/>
      <c r="LPE145"/>
      <c r="LPF145"/>
      <c r="LPG145"/>
      <c r="LPH145"/>
      <c r="LPI145"/>
      <c r="LPJ145"/>
      <c r="LPK145"/>
      <c r="LPL145"/>
      <c r="LPM145"/>
      <c r="LPN145"/>
      <c r="LPO145"/>
      <c r="LPP145"/>
      <c r="LPQ145"/>
      <c r="LPR145"/>
      <c r="LPS145"/>
      <c r="LPT145"/>
      <c r="LPU145"/>
      <c r="LPV145"/>
      <c r="LPW145"/>
      <c r="LPX145"/>
      <c r="LPY145"/>
      <c r="LPZ145"/>
      <c r="LQA145"/>
      <c r="LQB145"/>
      <c r="LQC145"/>
      <c r="LQD145"/>
      <c r="LQE145"/>
      <c r="LQF145"/>
      <c r="LQG145"/>
      <c r="LQH145"/>
      <c r="LQI145"/>
      <c r="LQJ145"/>
      <c r="LQK145"/>
      <c r="LQL145"/>
      <c r="LQM145"/>
      <c r="LQN145"/>
      <c r="LQO145"/>
      <c r="LQP145"/>
      <c r="LQQ145"/>
      <c r="LQR145"/>
      <c r="LQS145"/>
      <c r="LQT145"/>
      <c r="LQU145"/>
      <c r="LQV145"/>
      <c r="LQW145"/>
      <c r="LQX145"/>
      <c r="LQY145"/>
      <c r="LQZ145"/>
      <c r="LRA145"/>
      <c r="LRB145"/>
      <c r="LRC145"/>
      <c r="LRD145"/>
      <c r="LRE145"/>
      <c r="LRF145"/>
      <c r="LRG145"/>
      <c r="LRH145"/>
      <c r="LRI145"/>
      <c r="LRJ145"/>
      <c r="LRK145"/>
      <c r="LRL145"/>
      <c r="LRM145"/>
      <c r="LRN145"/>
      <c r="LRO145"/>
      <c r="LRP145"/>
      <c r="LRQ145"/>
      <c r="LRR145"/>
      <c r="LRS145"/>
      <c r="LRT145"/>
      <c r="LRU145"/>
      <c r="LRV145"/>
      <c r="LRW145"/>
      <c r="LRX145"/>
      <c r="LRY145"/>
      <c r="LRZ145"/>
      <c r="LSA145"/>
      <c r="LSB145"/>
      <c r="LSC145"/>
      <c r="LSD145"/>
      <c r="LSE145"/>
      <c r="LSF145"/>
      <c r="LSG145"/>
      <c r="LSH145"/>
      <c r="LSI145"/>
      <c r="LSJ145"/>
      <c r="LSK145"/>
      <c r="LSL145"/>
      <c r="LSM145"/>
      <c r="LSN145"/>
      <c r="LSO145"/>
      <c r="LSP145"/>
      <c r="LSQ145"/>
      <c r="LSR145"/>
      <c r="LSS145"/>
      <c r="LST145"/>
      <c r="LSU145"/>
      <c r="LSV145"/>
      <c r="LSW145"/>
      <c r="LSX145"/>
      <c r="LSY145"/>
      <c r="LSZ145"/>
      <c r="LTA145"/>
      <c r="LTB145"/>
      <c r="LTC145"/>
      <c r="LTD145"/>
      <c r="LTE145"/>
      <c r="LTF145"/>
      <c r="LTG145"/>
      <c r="LTH145"/>
      <c r="LTI145"/>
      <c r="LTJ145"/>
      <c r="LTK145"/>
      <c r="LTL145"/>
      <c r="LTM145"/>
      <c r="LTN145"/>
      <c r="LTO145"/>
      <c r="LTP145"/>
      <c r="LTQ145"/>
      <c r="LTR145"/>
      <c r="LTS145"/>
      <c r="LTT145"/>
      <c r="LTU145"/>
      <c r="LTV145"/>
      <c r="LTW145"/>
      <c r="LTX145"/>
      <c r="LTY145"/>
      <c r="LTZ145"/>
      <c r="LUA145"/>
      <c r="LUB145"/>
      <c r="LUC145"/>
      <c r="LUD145"/>
      <c r="LUE145"/>
      <c r="LUF145"/>
      <c r="LUG145"/>
      <c r="LUH145"/>
      <c r="LUI145"/>
      <c r="LUJ145"/>
      <c r="LUK145"/>
      <c r="LUL145"/>
      <c r="LUM145"/>
      <c r="LUN145"/>
      <c r="LUO145"/>
      <c r="LUP145"/>
      <c r="LUQ145"/>
      <c r="LUR145"/>
      <c r="LUS145"/>
      <c r="LUT145"/>
      <c r="LUU145"/>
      <c r="LUV145"/>
      <c r="LUW145"/>
      <c r="LUX145"/>
      <c r="LUY145"/>
      <c r="LUZ145"/>
      <c r="LVA145"/>
      <c r="LVB145"/>
      <c r="LVC145"/>
      <c r="LVD145"/>
      <c r="LVE145"/>
      <c r="LVF145"/>
      <c r="LVG145"/>
      <c r="LVH145"/>
      <c r="LVI145"/>
      <c r="LVJ145"/>
      <c r="LVK145"/>
      <c r="LVL145"/>
      <c r="LVM145"/>
      <c r="LVN145"/>
      <c r="LVO145"/>
      <c r="LVP145"/>
      <c r="LVQ145"/>
      <c r="LVR145"/>
      <c r="LVS145"/>
      <c r="LVT145"/>
      <c r="LVU145"/>
      <c r="LVV145"/>
      <c r="LVW145"/>
      <c r="LVX145"/>
      <c r="LVY145"/>
      <c r="LVZ145"/>
      <c r="LWA145"/>
      <c r="LWB145"/>
      <c r="LWC145"/>
      <c r="LWD145"/>
      <c r="LWE145"/>
      <c r="LWF145"/>
      <c r="LWG145"/>
      <c r="LWH145"/>
      <c r="LWI145"/>
      <c r="LWJ145"/>
      <c r="LWK145"/>
      <c r="LWL145"/>
      <c r="LWM145"/>
      <c r="LWN145"/>
      <c r="LWO145"/>
      <c r="LWP145"/>
      <c r="LWQ145"/>
      <c r="LWR145"/>
      <c r="LWS145"/>
      <c r="LWT145"/>
      <c r="LWU145"/>
      <c r="LWV145"/>
      <c r="LWW145"/>
      <c r="LWX145"/>
      <c r="LWY145"/>
      <c r="LWZ145"/>
      <c r="LXA145"/>
      <c r="LXB145"/>
      <c r="LXC145"/>
      <c r="LXD145"/>
      <c r="LXE145"/>
      <c r="LXF145"/>
      <c r="LXG145"/>
      <c r="LXH145"/>
      <c r="LXI145"/>
      <c r="LXJ145"/>
      <c r="LXK145"/>
      <c r="LXL145"/>
      <c r="LXM145"/>
      <c r="LXN145"/>
      <c r="LXO145"/>
      <c r="LXP145"/>
      <c r="LXQ145"/>
      <c r="LXR145"/>
      <c r="LXS145"/>
      <c r="LXT145"/>
      <c r="LXU145"/>
      <c r="LXV145"/>
      <c r="LXW145"/>
      <c r="LXX145"/>
      <c r="LXY145"/>
      <c r="LXZ145"/>
      <c r="LYA145"/>
      <c r="LYB145"/>
      <c r="LYC145"/>
      <c r="LYD145"/>
      <c r="LYE145"/>
      <c r="LYF145"/>
      <c r="LYG145"/>
      <c r="LYH145"/>
      <c r="LYI145"/>
      <c r="LYJ145"/>
      <c r="LYK145"/>
      <c r="LYL145"/>
      <c r="LYM145"/>
      <c r="LYN145"/>
      <c r="LYO145"/>
      <c r="LYP145"/>
      <c r="LYQ145"/>
      <c r="LYR145"/>
      <c r="LYS145"/>
      <c r="LYT145"/>
      <c r="LYU145"/>
      <c r="LYV145"/>
      <c r="LYW145"/>
      <c r="LYX145"/>
      <c r="LYY145"/>
      <c r="LYZ145"/>
      <c r="LZA145"/>
      <c r="LZB145"/>
      <c r="LZC145"/>
      <c r="LZD145"/>
      <c r="LZE145"/>
      <c r="LZF145"/>
      <c r="LZG145"/>
      <c r="LZH145"/>
      <c r="LZI145"/>
      <c r="LZJ145"/>
      <c r="LZK145"/>
      <c r="LZL145"/>
      <c r="LZM145"/>
      <c r="LZN145"/>
      <c r="LZO145"/>
      <c r="LZP145"/>
      <c r="LZQ145"/>
      <c r="LZR145"/>
      <c r="LZS145"/>
      <c r="LZT145"/>
      <c r="LZU145"/>
      <c r="LZV145"/>
      <c r="LZW145"/>
      <c r="LZX145"/>
      <c r="LZY145"/>
      <c r="LZZ145"/>
      <c r="MAA145"/>
      <c r="MAB145"/>
      <c r="MAC145"/>
      <c r="MAD145"/>
      <c r="MAE145"/>
      <c r="MAF145"/>
      <c r="MAG145"/>
      <c r="MAH145"/>
      <c r="MAI145"/>
      <c r="MAJ145"/>
      <c r="MAK145"/>
      <c r="MAL145"/>
      <c r="MAM145"/>
      <c r="MAN145"/>
      <c r="MAO145"/>
      <c r="MAP145"/>
      <c r="MAQ145"/>
      <c r="MAR145"/>
      <c r="MAS145"/>
      <c r="MAT145"/>
      <c r="MAU145"/>
      <c r="MAV145"/>
      <c r="MAW145"/>
      <c r="MAX145"/>
      <c r="MAY145"/>
      <c r="MAZ145"/>
      <c r="MBA145"/>
      <c r="MBB145"/>
      <c r="MBC145"/>
      <c r="MBD145"/>
      <c r="MBE145"/>
      <c r="MBF145"/>
      <c r="MBG145"/>
      <c r="MBH145"/>
      <c r="MBI145"/>
      <c r="MBJ145"/>
      <c r="MBK145"/>
      <c r="MBL145"/>
      <c r="MBM145"/>
      <c r="MBN145"/>
      <c r="MBO145"/>
      <c r="MBP145"/>
      <c r="MBQ145"/>
      <c r="MBR145"/>
      <c r="MBS145"/>
      <c r="MBT145"/>
      <c r="MBU145"/>
      <c r="MBV145"/>
      <c r="MBW145"/>
      <c r="MBX145"/>
      <c r="MBY145"/>
      <c r="MBZ145"/>
      <c r="MCA145"/>
      <c r="MCB145"/>
      <c r="MCC145"/>
      <c r="MCD145"/>
      <c r="MCE145"/>
      <c r="MCF145"/>
      <c r="MCG145"/>
      <c r="MCH145"/>
      <c r="MCI145"/>
      <c r="MCJ145"/>
      <c r="MCK145"/>
      <c r="MCL145"/>
      <c r="MCM145"/>
      <c r="MCN145"/>
      <c r="MCO145"/>
      <c r="MCP145"/>
      <c r="MCQ145"/>
      <c r="MCR145"/>
      <c r="MCS145"/>
      <c r="MCT145"/>
      <c r="MCU145"/>
      <c r="MCV145"/>
      <c r="MCW145"/>
      <c r="MCX145"/>
      <c r="MCY145"/>
      <c r="MCZ145"/>
      <c r="MDA145"/>
      <c r="MDB145"/>
      <c r="MDC145"/>
      <c r="MDD145"/>
      <c r="MDE145"/>
      <c r="MDF145"/>
      <c r="MDG145"/>
      <c r="MDH145"/>
      <c r="MDI145"/>
      <c r="MDJ145"/>
      <c r="MDK145"/>
      <c r="MDL145"/>
      <c r="MDM145"/>
      <c r="MDN145"/>
      <c r="MDO145"/>
      <c r="MDP145"/>
      <c r="MDQ145"/>
      <c r="MDR145"/>
      <c r="MDS145"/>
      <c r="MDT145"/>
      <c r="MDU145"/>
      <c r="MDV145"/>
      <c r="MDW145"/>
      <c r="MDX145"/>
      <c r="MDY145"/>
      <c r="MDZ145"/>
      <c r="MEA145"/>
      <c r="MEB145"/>
      <c r="MEC145"/>
      <c r="MED145"/>
      <c r="MEE145"/>
      <c r="MEF145"/>
      <c r="MEG145"/>
      <c r="MEH145"/>
      <c r="MEI145"/>
      <c r="MEJ145"/>
      <c r="MEK145"/>
      <c r="MEL145"/>
      <c r="MEM145"/>
      <c r="MEN145"/>
      <c r="MEO145"/>
      <c r="MEP145"/>
      <c r="MEQ145"/>
      <c r="MER145"/>
      <c r="MES145"/>
      <c r="MET145"/>
      <c r="MEU145"/>
      <c r="MEV145"/>
      <c r="MEW145"/>
      <c r="MEX145"/>
      <c r="MEY145"/>
      <c r="MEZ145"/>
      <c r="MFA145"/>
      <c r="MFB145"/>
      <c r="MFC145"/>
      <c r="MFD145"/>
      <c r="MFE145"/>
      <c r="MFF145"/>
      <c r="MFG145"/>
      <c r="MFH145"/>
      <c r="MFI145"/>
      <c r="MFJ145"/>
      <c r="MFK145"/>
      <c r="MFL145"/>
      <c r="MFM145"/>
      <c r="MFN145"/>
      <c r="MFO145"/>
      <c r="MFP145"/>
      <c r="MFQ145"/>
      <c r="MFR145"/>
      <c r="MFS145"/>
      <c r="MFT145"/>
      <c r="MFU145"/>
      <c r="MFV145"/>
      <c r="MFW145"/>
      <c r="MFX145"/>
      <c r="MFY145"/>
      <c r="MFZ145"/>
      <c r="MGA145"/>
      <c r="MGB145"/>
      <c r="MGC145"/>
      <c r="MGD145"/>
      <c r="MGE145"/>
      <c r="MGF145"/>
      <c r="MGG145"/>
      <c r="MGH145"/>
      <c r="MGI145"/>
      <c r="MGJ145"/>
      <c r="MGK145"/>
      <c r="MGL145"/>
      <c r="MGM145"/>
      <c r="MGN145"/>
      <c r="MGO145"/>
      <c r="MGP145"/>
      <c r="MGQ145"/>
      <c r="MGR145"/>
      <c r="MGS145"/>
      <c r="MGT145"/>
      <c r="MGU145"/>
      <c r="MGV145"/>
      <c r="MGW145"/>
      <c r="MGX145"/>
      <c r="MGY145"/>
      <c r="MGZ145"/>
      <c r="MHA145"/>
      <c r="MHB145"/>
      <c r="MHC145"/>
      <c r="MHD145"/>
      <c r="MHE145"/>
      <c r="MHF145"/>
      <c r="MHG145"/>
      <c r="MHH145"/>
      <c r="MHI145"/>
      <c r="MHJ145"/>
      <c r="MHK145"/>
      <c r="MHL145"/>
      <c r="MHM145"/>
      <c r="MHN145"/>
      <c r="MHO145"/>
      <c r="MHP145"/>
      <c r="MHQ145"/>
      <c r="MHR145"/>
      <c r="MHS145"/>
      <c r="MHT145"/>
      <c r="MHU145"/>
      <c r="MHV145"/>
      <c r="MHW145"/>
      <c r="MHX145"/>
      <c r="MHY145"/>
      <c r="MHZ145"/>
      <c r="MIA145"/>
      <c r="MIB145"/>
      <c r="MIC145"/>
      <c r="MID145"/>
      <c r="MIE145"/>
      <c r="MIF145"/>
      <c r="MIG145"/>
      <c r="MIH145"/>
      <c r="MII145"/>
      <c r="MIJ145"/>
      <c r="MIK145"/>
      <c r="MIL145"/>
      <c r="MIM145"/>
      <c r="MIN145"/>
      <c r="MIO145"/>
      <c r="MIP145"/>
      <c r="MIQ145"/>
      <c r="MIR145"/>
      <c r="MIS145"/>
      <c r="MIT145"/>
      <c r="MIU145"/>
      <c r="MIV145"/>
      <c r="MIW145"/>
      <c r="MIX145"/>
      <c r="MIY145"/>
      <c r="MIZ145"/>
      <c r="MJA145"/>
      <c r="MJB145"/>
      <c r="MJC145"/>
      <c r="MJD145"/>
      <c r="MJE145"/>
      <c r="MJF145"/>
      <c r="MJG145"/>
      <c r="MJH145"/>
      <c r="MJI145"/>
      <c r="MJJ145"/>
      <c r="MJK145"/>
      <c r="MJL145"/>
      <c r="MJM145"/>
      <c r="MJN145"/>
      <c r="MJO145"/>
      <c r="MJP145"/>
      <c r="MJQ145"/>
      <c r="MJR145"/>
      <c r="MJS145"/>
      <c r="MJT145"/>
      <c r="MJU145"/>
      <c r="MJV145"/>
      <c r="MJW145"/>
      <c r="MJX145"/>
      <c r="MJY145"/>
      <c r="MJZ145"/>
      <c r="MKA145"/>
      <c r="MKB145"/>
      <c r="MKC145"/>
      <c r="MKD145"/>
      <c r="MKE145"/>
      <c r="MKF145"/>
      <c r="MKG145"/>
      <c r="MKH145"/>
      <c r="MKI145"/>
      <c r="MKJ145"/>
      <c r="MKK145"/>
      <c r="MKL145"/>
      <c r="MKM145"/>
      <c r="MKN145"/>
      <c r="MKO145"/>
      <c r="MKP145"/>
      <c r="MKQ145"/>
      <c r="MKR145"/>
      <c r="MKS145"/>
      <c r="MKT145"/>
      <c r="MKU145"/>
      <c r="MKV145"/>
      <c r="MKW145"/>
      <c r="MKX145"/>
      <c r="MKY145"/>
      <c r="MKZ145"/>
      <c r="MLA145"/>
      <c r="MLB145"/>
      <c r="MLC145"/>
      <c r="MLD145"/>
      <c r="MLE145"/>
      <c r="MLF145"/>
      <c r="MLG145"/>
      <c r="MLH145"/>
      <c r="MLI145"/>
      <c r="MLJ145"/>
      <c r="MLK145"/>
      <c r="MLL145"/>
      <c r="MLM145"/>
      <c r="MLN145"/>
      <c r="MLO145"/>
      <c r="MLP145"/>
      <c r="MLQ145"/>
      <c r="MLR145"/>
      <c r="MLS145"/>
      <c r="MLT145"/>
      <c r="MLU145"/>
      <c r="MLV145"/>
      <c r="MLW145"/>
      <c r="MLX145"/>
      <c r="MLY145"/>
      <c r="MLZ145"/>
      <c r="MMA145"/>
      <c r="MMB145"/>
      <c r="MMC145"/>
      <c r="MMD145"/>
      <c r="MME145"/>
      <c r="MMF145"/>
      <c r="MMG145"/>
      <c r="MMH145"/>
      <c r="MMI145"/>
      <c r="MMJ145"/>
      <c r="MMK145"/>
      <c r="MML145"/>
      <c r="MMM145"/>
      <c r="MMN145"/>
      <c r="MMO145"/>
      <c r="MMP145"/>
      <c r="MMQ145"/>
      <c r="MMR145"/>
      <c r="MMS145"/>
      <c r="MMT145"/>
      <c r="MMU145"/>
      <c r="MMV145"/>
      <c r="MMW145"/>
      <c r="MMX145"/>
      <c r="MMY145"/>
      <c r="MMZ145"/>
      <c r="MNA145"/>
      <c r="MNB145"/>
      <c r="MNC145"/>
      <c r="MND145"/>
      <c r="MNE145"/>
      <c r="MNF145"/>
      <c r="MNG145"/>
      <c r="MNH145"/>
      <c r="MNI145"/>
      <c r="MNJ145"/>
      <c r="MNK145"/>
      <c r="MNL145"/>
      <c r="MNM145"/>
      <c r="MNN145"/>
      <c r="MNO145"/>
      <c r="MNP145"/>
      <c r="MNQ145"/>
      <c r="MNR145"/>
      <c r="MNS145"/>
      <c r="MNT145"/>
      <c r="MNU145"/>
      <c r="MNV145"/>
      <c r="MNW145"/>
      <c r="MNX145"/>
      <c r="MNY145"/>
      <c r="MNZ145"/>
      <c r="MOA145"/>
      <c r="MOB145"/>
      <c r="MOC145"/>
      <c r="MOD145"/>
      <c r="MOE145"/>
      <c r="MOF145"/>
      <c r="MOG145"/>
      <c r="MOH145"/>
      <c r="MOI145"/>
      <c r="MOJ145"/>
      <c r="MOK145"/>
      <c r="MOL145"/>
      <c r="MOM145"/>
      <c r="MON145"/>
      <c r="MOO145"/>
      <c r="MOP145"/>
      <c r="MOQ145"/>
      <c r="MOR145"/>
      <c r="MOS145"/>
      <c r="MOT145"/>
      <c r="MOU145"/>
      <c r="MOV145"/>
      <c r="MOW145"/>
      <c r="MOX145"/>
      <c r="MOY145"/>
      <c r="MOZ145"/>
      <c r="MPA145"/>
      <c r="MPB145"/>
      <c r="MPC145"/>
      <c r="MPD145"/>
      <c r="MPE145"/>
      <c r="MPF145"/>
      <c r="MPG145"/>
      <c r="MPH145"/>
      <c r="MPI145"/>
      <c r="MPJ145"/>
      <c r="MPK145"/>
      <c r="MPL145"/>
      <c r="MPM145"/>
      <c r="MPN145"/>
      <c r="MPO145"/>
      <c r="MPP145"/>
      <c r="MPQ145"/>
      <c r="MPR145"/>
      <c r="MPS145"/>
      <c r="MPT145"/>
      <c r="MPU145"/>
      <c r="MPV145"/>
      <c r="MPW145"/>
      <c r="MPX145"/>
      <c r="MPY145"/>
      <c r="MPZ145"/>
      <c r="MQA145"/>
      <c r="MQB145"/>
      <c r="MQC145"/>
      <c r="MQD145"/>
      <c r="MQE145"/>
      <c r="MQF145"/>
      <c r="MQG145"/>
      <c r="MQH145"/>
      <c r="MQI145"/>
      <c r="MQJ145"/>
      <c r="MQK145"/>
      <c r="MQL145"/>
      <c r="MQM145"/>
      <c r="MQN145"/>
      <c r="MQO145"/>
      <c r="MQP145"/>
      <c r="MQQ145"/>
      <c r="MQR145"/>
      <c r="MQS145"/>
      <c r="MQT145"/>
      <c r="MQU145"/>
      <c r="MQV145"/>
      <c r="MQW145"/>
      <c r="MQX145"/>
      <c r="MQY145"/>
      <c r="MQZ145"/>
      <c r="MRA145"/>
      <c r="MRB145"/>
      <c r="MRC145"/>
      <c r="MRD145"/>
      <c r="MRE145"/>
      <c r="MRF145"/>
      <c r="MRG145"/>
      <c r="MRH145"/>
      <c r="MRI145"/>
      <c r="MRJ145"/>
      <c r="MRK145"/>
      <c r="MRL145"/>
      <c r="MRM145"/>
      <c r="MRN145"/>
      <c r="MRO145"/>
      <c r="MRP145"/>
      <c r="MRQ145"/>
      <c r="MRR145"/>
      <c r="MRS145"/>
      <c r="MRT145"/>
      <c r="MRU145"/>
      <c r="MRV145"/>
      <c r="MRW145"/>
      <c r="MRX145"/>
      <c r="MRY145"/>
      <c r="MRZ145"/>
      <c r="MSA145"/>
      <c r="MSB145"/>
      <c r="MSC145"/>
      <c r="MSD145"/>
      <c r="MSE145"/>
      <c r="MSF145"/>
      <c r="MSG145"/>
      <c r="MSH145"/>
      <c r="MSI145"/>
      <c r="MSJ145"/>
      <c r="MSK145"/>
      <c r="MSL145"/>
      <c r="MSM145"/>
      <c r="MSN145"/>
      <c r="MSO145"/>
      <c r="MSP145"/>
      <c r="MSQ145"/>
      <c r="MSR145"/>
      <c r="MSS145"/>
      <c r="MST145"/>
      <c r="MSU145"/>
      <c r="MSV145"/>
      <c r="MSW145"/>
      <c r="MSX145"/>
      <c r="MSY145"/>
      <c r="MSZ145"/>
      <c r="MTA145"/>
      <c r="MTB145"/>
      <c r="MTC145"/>
      <c r="MTD145"/>
      <c r="MTE145"/>
      <c r="MTF145"/>
      <c r="MTG145"/>
      <c r="MTH145"/>
      <c r="MTI145"/>
      <c r="MTJ145"/>
      <c r="MTK145"/>
      <c r="MTL145"/>
      <c r="MTM145"/>
      <c r="MTN145"/>
      <c r="MTO145"/>
      <c r="MTP145"/>
      <c r="MTQ145"/>
      <c r="MTR145"/>
      <c r="MTS145"/>
      <c r="MTT145"/>
      <c r="MTU145"/>
      <c r="MTV145"/>
      <c r="MTW145"/>
      <c r="MTX145"/>
      <c r="MTY145"/>
      <c r="MTZ145"/>
      <c r="MUA145"/>
      <c r="MUB145"/>
      <c r="MUC145"/>
      <c r="MUD145"/>
      <c r="MUE145"/>
      <c r="MUF145"/>
      <c r="MUG145"/>
      <c r="MUH145"/>
      <c r="MUI145"/>
      <c r="MUJ145"/>
      <c r="MUK145"/>
      <c r="MUL145"/>
      <c r="MUM145"/>
      <c r="MUN145"/>
      <c r="MUO145"/>
      <c r="MUP145"/>
      <c r="MUQ145"/>
      <c r="MUR145"/>
      <c r="MUS145"/>
      <c r="MUT145"/>
      <c r="MUU145"/>
      <c r="MUV145"/>
      <c r="MUW145"/>
      <c r="MUX145"/>
      <c r="MUY145"/>
      <c r="MUZ145"/>
      <c r="MVA145"/>
      <c r="MVB145"/>
      <c r="MVC145"/>
      <c r="MVD145"/>
      <c r="MVE145"/>
      <c r="MVF145"/>
      <c r="MVG145"/>
      <c r="MVH145"/>
      <c r="MVI145"/>
      <c r="MVJ145"/>
      <c r="MVK145"/>
      <c r="MVL145"/>
      <c r="MVM145"/>
      <c r="MVN145"/>
      <c r="MVO145"/>
      <c r="MVP145"/>
      <c r="MVQ145"/>
      <c r="MVR145"/>
      <c r="MVS145"/>
      <c r="MVT145"/>
      <c r="MVU145"/>
      <c r="MVV145"/>
      <c r="MVW145"/>
      <c r="MVX145"/>
      <c r="MVY145"/>
      <c r="MVZ145"/>
      <c r="MWA145"/>
      <c r="MWB145"/>
      <c r="MWC145"/>
      <c r="MWD145"/>
      <c r="MWE145"/>
      <c r="MWF145"/>
      <c r="MWG145"/>
      <c r="MWH145"/>
      <c r="MWI145"/>
      <c r="MWJ145"/>
      <c r="MWK145"/>
      <c r="MWL145"/>
      <c r="MWM145"/>
      <c r="MWN145"/>
      <c r="MWO145"/>
      <c r="MWP145"/>
      <c r="MWQ145"/>
      <c r="MWR145"/>
      <c r="MWS145"/>
      <c r="MWT145"/>
      <c r="MWU145"/>
      <c r="MWV145"/>
      <c r="MWW145"/>
      <c r="MWX145"/>
      <c r="MWY145"/>
      <c r="MWZ145"/>
      <c r="MXA145"/>
      <c r="MXB145"/>
      <c r="MXC145"/>
      <c r="MXD145"/>
      <c r="MXE145"/>
      <c r="MXF145"/>
      <c r="MXG145"/>
      <c r="MXH145"/>
      <c r="MXI145"/>
      <c r="MXJ145"/>
      <c r="MXK145"/>
      <c r="MXL145"/>
      <c r="MXM145"/>
      <c r="MXN145"/>
      <c r="MXO145"/>
      <c r="MXP145"/>
      <c r="MXQ145"/>
      <c r="MXR145"/>
      <c r="MXS145"/>
      <c r="MXT145"/>
      <c r="MXU145"/>
      <c r="MXV145"/>
      <c r="MXW145"/>
      <c r="MXX145"/>
      <c r="MXY145"/>
      <c r="MXZ145"/>
      <c r="MYA145"/>
      <c r="MYB145"/>
      <c r="MYC145"/>
      <c r="MYD145"/>
      <c r="MYE145"/>
      <c r="MYF145"/>
      <c r="MYG145"/>
      <c r="MYH145"/>
      <c r="MYI145"/>
      <c r="MYJ145"/>
      <c r="MYK145"/>
      <c r="MYL145"/>
      <c r="MYM145"/>
      <c r="MYN145"/>
      <c r="MYO145"/>
      <c r="MYP145"/>
      <c r="MYQ145"/>
      <c r="MYR145"/>
      <c r="MYS145"/>
      <c r="MYT145"/>
      <c r="MYU145"/>
      <c r="MYV145"/>
      <c r="MYW145"/>
      <c r="MYX145"/>
      <c r="MYY145"/>
      <c r="MYZ145"/>
      <c r="MZA145"/>
      <c r="MZB145"/>
      <c r="MZC145"/>
      <c r="MZD145"/>
      <c r="MZE145"/>
      <c r="MZF145"/>
      <c r="MZG145"/>
      <c r="MZH145"/>
      <c r="MZI145"/>
      <c r="MZJ145"/>
      <c r="MZK145"/>
      <c r="MZL145"/>
      <c r="MZM145"/>
      <c r="MZN145"/>
      <c r="MZO145"/>
      <c r="MZP145"/>
      <c r="MZQ145"/>
      <c r="MZR145"/>
      <c r="MZS145"/>
      <c r="MZT145"/>
      <c r="MZU145"/>
      <c r="MZV145"/>
      <c r="MZW145"/>
      <c r="MZX145"/>
      <c r="MZY145"/>
      <c r="MZZ145"/>
      <c r="NAA145"/>
      <c r="NAB145"/>
      <c r="NAC145"/>
      <c r="NAD145"/>
      <c r="NAE145"/>
      <c r="NAF145"/>
      <c r="NAG145"/>
      <c r="NAH145"/>
      <c r="NAI145"/>
      <c r="NAJ145"/>
      <c r="NAK145"/>
      <c r="NAL145"/>
      <c r="NAM145"/>
      <c r="NAN145"/>
      <c r="NAO145"/>
      <c r="NAP145"/>
      <c r="NAQ145"/>
      <c r="NAR145"/>
      <c r="NAS145"/>
      <c r="NAT145"/>
      <c r="NAU145"/>
      <c r="NAV145"/>
      <c r="NAW145"/>
      <c r="NAX145"/>
      <c r="NAY145"/>
      <c r="NAZ145"/>
      <c r="NBA145"/>
      <c r="NBB145"/>
      <c r="NBC145"/>
      <c r="NBD145"/>
      <c r="NBE145"/>
      <c r="NBF145"/>
      <c r="NBG145"/>
      <c r="NBH145"/>
      <c r="NBI145"/>
      <c r="NBJ145"/>
      <c r="NBK145"/>
      <c r="NBL145"/>
      <c r="NBM145"/>
      <c r="NBN145"/>
      <c r="NBO145"/>
      <c r="NBP145"/>
      <c r="NBQ145"/>
      <c r="NBR145"/>
      <c r="NBS145"/>
      <c r="NBT145"/>
      <c r="NBU145"/>
      <c r="NBV145"/>
      <c r="NBW145"/>
      <c r="NBX145"/>
      <c r="NBY145"/>
      <c r="NBZ145"/>
      <c r="NCA145"/>
      <c r="NCB145"/>
      <c r="NCC145"/>
      <c r="NCD145"/>
      <c r="NCE145"/>
      <c r="NCF145"/>
      <c r="NCG145"/>
      <c r="NCH145"/>
      <c r="NCI145"/>
      <c r="NCJ145"/>
      <c r="NCK145"/>
      <c r="NCL145"/>
      <c r="NCM145"/>
      <c r="NCN145"/>
      <c r="NCO145"/>
      <c r="NCP145"/>
      <c r="NCQ145"/>
      <c r="NCR145"/>
      <c r="NCS145"/>
      <c r="NCT145"/>
      <c r="NCU145"/>
      <c r="NCV145"/>
      <c r="NCW145"/>
      <c r="NCX145"/>
      <c r="NCY145"/>
      <c r="NCZ145"/>
      <c r="NDA145"/>
      <c r="NDB145"/>
      <c r="NDC145"/>
      <c r="NDD145"/>
      <c r="NDE145"/>
      <c r="NDF145"/>
      <c r="NDG145"/>
      <c r="NDH145"/>
      <c r="NDI145"/>
      <c r="NDJ145"/>
      <c r="NDK145"/>
      <c r="NDL145"/>
      <c r="NDM145"/>
      <c r="NDN145"/>
      <c r="NDO145"/>
      <c r="NDP145"/>
      <c r="NDQ145"/>
      <c r="NDR145"/>
      <c r="NDS145"/>
      <c r="NDT145"/>
      <c r="NDU145"/>
      <c r="NDV145"/>
      <c r="NDW145"/>
      <c r="NDX145"/>
      <c r="NDY145"/>
      <c r="NDZ145"/>
      <c r="NEA145"/>
      <c r="NEB145"/>
      <c r="NEC145"/>
      <c r="NED145"/>
      <c r="NEE145"/>
      <c r="NEF145"/>
      <c r="NEG145"/>
      <c r="NEH145"/>
      <c r="NEI145"/>
      <c r="NEJ145"/>
      <c r="NEK145"/>
      <c r="NEL145"/>
      <c r="NEM145"/>
      <c r="NEN145"/>
      <c r="NEO145"/>
      <c r="NEP145"/>
      <c r="NEQ145"/>
      <c r="NER145"/>
      <c r="NES145"/>
      <c r="NET145"/>
      <c r="NEU145"/>
      <c r="NEV145"/>
      <c r="NEW145"/>
      <c r="NEX145"/>
      <c r="NEY145"/>
      <c r="NEZ145"/>
      <c r="NFA145"/>
      <c r="NFB145"/>
      <c r="NFC145"/>
      <c r="NFD145"/>
      <c r="NFE145"/>
      <c r="NFF145"/>
      <c r="NFG145"/>
      <c r="NFH145"/>
      <c r="NFI145"/>
      <c r="NFJ145"/>
      <c r="NFK145"/>
      <c r="NFL145"/>
      <c r="NFM145"/>
      <c r="NFN145"/>
      <c r="NFO145"/>
      <c r="NFP145"/>
      <c r="NFQ145"/>
      <c r="NFR145"/>
      <c r="NFS145"/>
      <c r="NFT145"/>
      <c r="NFU145"/>
      <c r="NFV145"/>
      <c r="NFW145"/>
      <c r="NFX145"/>
      <c r="NFY145"/>
      <c r="NFZ145"/>
      <c r="NGA145"/>
      <c r="NGB145"/>
      <c r="NGC145"/>
      <c r="NGD145"/>
      <c r="NGE145"/>
      <c r="NGF145"/>
      <c r="NGG145"/>
      <c r="NGH145"/>
      <c r="NGI145"/>
      <c r="NGJ145"/>
      <c r="NGK145"/>
      <c r="NGL145"/>
      <c r="NGM145"/>
      <c r="NGN145"/>
      <c r="NGO145"/>
      <c r="NGP145"/>
      <c r="NGQ145"/>
      <c r="NGR145"/>
      <c r="NGS145"/>
      <c r="NGT145"/>
      <c r="NGU145"/>
      <c r="NGV145"/>
      <c r="NGW145"/>
      <c r="NGX145"/>
      <c r="NGY145"/>
      <c r="NGZ145"/>
      <c r="NHA145"/>
      <c r="NHB145"/>
      <c r="NHC145"/>
      <c r="NHD145"/>
      <c r="NHE145"/>
      <c r="NHF145"/>
      <c r="NHG145"/>
      <c r="NHH145"/>
      <c r="NHI145"/>
      <c r="NHJ145"/>
      <c r="NHK145"/>
      <c r="NHL145"/>
      <c r="NHM145"/>
      <c r="NHN145"/>
      <c r="NHO145"/>
      <c r="NHP145"/>
      <c r="NHQ145"/>
      <c r="NHR145"/>
      <c r="NHS145"/>
      <c r="NHT145"/>
      <c r="NHU145"/>
      <c r="NHV145"/>
      <c r="NHW145"/>
      <c r="NHX145"/>
      <c r="NHY145"/>
      <c r="NHZ145"/>
      <c r="NIA145"/>
      <c r="NIB145"/>
      <c r="NIC145"/>
      <c r="NID145"/>
      <c r="NIE145"/>
      <c r="NIF145"/>
      <c r="NIG145"/>
      <c r="NIH145"/>
      <c r="NII145"/>
      <c r="NIJ145"/>
      <c r="NIK145"/>
      <c r="NIL145"/>
      <c r="NIM145"/>
      <c r="NIN145"/>
      <c r="NIO145"/>
      <c r="NIP145"/>
      <c r="NIQ145"/>
      <c r="NIR145"/>
      <c r="NIS145"/>
      <c r="NIT145"/>
      <c r="NIU145"/>
      <c r="NIV145"/>
      <c r="NIW145"/>
      <c r="NIX145"/>
      <c r="NIY145"/>
      <c r="NIZ145"/>
      <c r="NJA145"/>
      <c r="NJB145"/>
      <c r="NJC145"/>
      <c r="NJD145"/>
      <c r="NJE145"/>
      <c r="NJF145"/>
      <c r="NJG145"/>
      <c r="NJH145"/>
      <c r="NJI145"/>
      <c r="NJJ145"/>
      <c r="NJK145"/>
      <c r="NJL145"/>
      <c r="NJM145"/>
      <c r="NJN145"/>
      <c r="NJO145"/>
      <c r="NJP145"/>
      <c r="NJQ145"/>
      <c r="NJR145"/>
      <c r="NJS145"/>
      <c r="NJT145"/>
      <c r="NJU145"/>
      <c r="NJV145"/>
      <c r="NJW145"/>
      <c r="NJX145"/>
      <c r="NJY145"/>
      <c r="NJZ145"/>
      <c r="NKA145"/>
      <c r="NKB145"/>
      <c r="NKC145"/>
      <c r="NKD145"/>
      <c r="NKE145"/>
      <c r="NKF145"/>
      <c r="NKG145"/>
      <c r="NKH145"/>
      <c r="NKI145"/>
      <c r="NKJ145"/>
      <c r="NKK145"/>
      <c r="NKL145"/>
      <c r="NKM145"/>
      <c r="NKN145"/>
      <c r="NKO145"/>
      <c r="NKP145"/>
      <c r="NKQ145"/>
      <c r="NKR145"/>
      <c r="NKS145"/>
      <c r="NKT145"/>
      <c r="NKU145"/>
      <c r="NKV145"/>
      <c r="NKW145"/>
      <c r="NKX145"/>
      <c r="NKY145"/>
      <c r="NKZ145"/>
      <c r="NLA145"/>
      <c r="NLB145"/>
      <c r="NLC145"/>
      <c r="NLD145"/>
      <c r="NLE145"/>
      <c r="NLF145"/>
      <c r="NLG145"/>
      <c r="NLH145"/>
      <c r="NLI145"/>
      <c r="NLJ145"/>
      <c r="NLK145"/>
      <c r="NLL145"/>
      <c r="NLM145"/>
      <c r="NLN145"/>
      <c r="NLO145"/>
      <c r="NLP145"/>
      <c r="NLQ145"/>
      <c r="NLR145"/>
      <c r="NLS145"/>
      <c r="NLT145"/>
      <c r="NLU145"/>
      <c r="NLV145"/>
      <c r="NLW145"/>
      <c r="NLX145"/>
      <c r="NLY145"/>
      <c r="NLZ145"/>
      <c r="NMA145"/>
      <c r="NMB145"/>
      <c r="NMC145"/>
      <c r="NMD145"/>
      <c r="NME145"/>
      <c r="NMF145"/>
      <c r="NMG145"/>
      <c r="NMH145"/>
      <c r="NMI145"/>
      <c r="NMJ145"/>
      <c r="NMK145"/>
      <c r="NML145"/>
      <c r="NMM145"/>
      <c r="NMN145"/>
      <c r="NMO145"/>
      <c r="NMP145"/>
      <c r="NMQ145"/>
      <c r="NMR145"/>
      <c r="NMS145"/>
      <c r="NMT145"/>
      <c r="NMU145"/>
      <c r="NMV145"/>
      <c r="NMW145"/>
      <c r="NMX145"/>
      <c r="NMY145"/>
      <c r="NMZ145"/>
      <c r="NNA145"/>
      <c r="NNB145"/>
      <c r="NNC145"/>
      <c r="NND145"/>
      <c r="NNE145"/>
      <c r="NNF145"/>
      <c r="NNG145"/>
      <c r="NNH145"/>
      <c r="NNI145"/>
      <c r="NNJ145"/>
      <c r="NNK145"/>
      <c r="NNL145"/>
      <c r="NNM145"/>
      <c r="NNN145"/>
      <c r="NNO145"/>
      <c r="NNP145"/>
      <c r="NNQ145"/>
      <c r="NNR145"/>
      <c r="NNS145"/>
      <c r="NNT145"/>
      <c r="NNU145"/>
      <c r="NNV145"/>
      <c r="NNW145"/>
      <c r="NNX145"/>
      <c r="NNY145"/>
      <c r="NNZ145"/>
      <c r="NOA145"/>
      <c r="NOB145"/>
      <c r="NOC145"/>
      <c r="NOD145"/>
      <c r="NOE145"/>
      <c r="NOF145"/>
      <c r="NOG145"/>
      <c r="NOH145"/>
      <c r="NOI145"/>
      <c r="NOJ145"/>
      <c r="NOK145"/>
      <c r="NOL145"/>
      <c r="NOM145"/>
      <c r="NON145"/>
      <c r="NOO145"/>
      <c r="NOP145"/>
      <c r="NOQ145"/>
      <c r="NOR145"/>
      <c r="NOS145"/>
      <c r="NOT145"/>
      <c r="NOU145"/>
      <c r="NOV145"/>
      <c r="NOW145"/>
      <c r="NOX145"/>
      <c r="NOY145"/>
      <c r="NOZ145"/>
      <c r="NPA145"/>
      <c r="NPB145"/>
      <c r="NPC145"/>
      <c r="NPD145"/>
      <c r="NPE145"/>
      <c r="NPF145"/>
      <c r="NPG145"/>
      <c r="NPH145"/>
      <c r="NPI145"/>
      <c r="NPJ145"/>
      <c r="NPK145"/>
      <c r="NPL145"/>
      <c r="NPM145"/>
      <c r="NPN145"/>
      <c r="NPO145"/>
      <c r="NPP145"/>
      <c r="NPQ145"/>
      <c r="NPR145"/>
      <c r="NPS145"/>
      <c r="NPT145"/>
      <c r="NPU145"/>
      <c r="NPV145"/>
      <c r="NPW145"/>
      <c r="NPX145"/>
      <c r="NPY145"/>
      <c r="NPZ145"/>
      <c r="NQA145"/>
      <c r="NQB145"/>
      <c r="NQC145"/>
      <c r="NQD145"/>
      <c r="NQE145"/>
      <c r="NQF145"/>
      <c r="NQG145"/>
      <c r="NQH145"/>
      <c r="NQI145"/>
      <c r="NQJ145"/>
      <c r="NQK145"/>
      <c r="NQL145"/>
      <c r="NQM145"/>
      <c r="NQN145"/>
      <c r="NQO145"/>
      <c r="NQP145"/>
      <c r="NQQ145"/>
      <c r="NQR145"/>
      <c r="NQS145"/>
      <c r="NQT145"/>
      <c r="NQU145"/>
      <c r="NQV145"/>
      <c r="NQW145"/>
      <c r="NQX145"/>
      <c r="NQY145"/>
      <c r="NQZ145"/>
      <c r="NRA145"/>
      <c r="NRB145"/>
      <c r="NRC145"/>
      <c r="NRD145"/>
      <c r="NRE145"/>
      <c r="NRF145"/>
      <c r="NRG145"/>
      <c r="NRH145"/>
      <c r="NRI145"/>
      <c r="NRJ145"/>
      <c r="NRK145"/>
      <c r="NRL145"/>
      <c r="NRM145"/>
      <c r="NRN145"/>
      <c r="NRO145"/>
      <c r="NRP145"/>
      <c r="NRQ145"/>
      <c r="NRR145"/>
      <c r="NRS145"/>
      <c r="NRT145"/>
      <c r="NRU145"/>
      <c r="NRV145"/>
      <c r="NRW145"/>
      <c r="NRX145"/>
      <c r="NRY145"/>
      <c r="NRZ145"/>
      <c r="NSA145"/>
      <c r="NSB145"/>
      <c r="NSC145"/>
      <c r="NSD145"/>
      <c r="NSE145"/>
      <c r="NSF145"/>
      <c r="NSG145"/>
      <c r="NSH145"/>
      <c r="NSI145"/>
      <c r="NSJ145"/>
      <c r="NSK145"/>
      <c r="NSL145"/>
      <c r="NSM145"/>
      <c r="NSN145"/>
      <c r="NSO145"/>
      <c r="NSP145"/>
      <c r="NSQ145"/>
      <c r="NSR145"/>
      <c r="NSS145"/>
      <c r="NST145"/>
      <c r="NSU145"/>
      <c r="NSV145"/>
      <c r="NSW145"/>
      <c r="NSX145"/>
      <c r="NSY145"/>
      <c r="NSZ145"/>
      <c r="NTA145"/>
      <c r="NTB145"/>
      <c r="NTC145"/>
      <c r="NTD145"/>
      <c r="NTE145"/>
      <c r="NTF145"/>
      <c r="NTG145"/>
      <c r="NTH145"/>
      <c r="NTI145"/>
      <c r="NTJ145"/>
      <c r="NTK145"/>
      <c r="NTL145"/>
      <c r="NTM145"/>
      <c r="NTN145"/>
      <c r="NTO145"/>
      <c r="NTP145"/>
      <c r="NTQ145"/>
      <c r="NTR145"/>
      <c r="NTS145"/>
      <c r="NTT145"/>
      <c r="NTU145"/>
      <c r="NTV145"/>
      <c r="NTW145"/>
      <c r="NTX145"/>
      <c r="NTY145"/>
      <c r="NTZ145"/>
      <c r="NUA145"/>
      <c r="NUB145"/>
      <c r="NUC145"/>
      <c r="NUD145"/>
      <c r="NUE145"/>
      <c r="NUF145"/>
      <c r="NUG145"/>
      <c r="NUH145"/>
      <c r="NUI145"/>
      <c r="NUJ145"/>
      <c r="NUK145"/>
      <c r="NUL145"/>
      <c r="NUM145"/>
      <c r="NUN145"/>
      <c r="NUO145"/>
      <c r="NUP145"/>
      <c r="NUQ145"/>
      <c r="NUR145"/>
      <c r="NUS145"/>
      <c r="NUT145"/>
      <c r="NUU145"/>
      <c r="NUV145"/>
      <c r="NUW145"/>
      <c r="NUX145"/>
      <c r="NUY145"/>
      <c r="NUZ145"/>
      <c r="NVA145"/>
      <c r="NVB145"/>
      <c r="NVC145"/>
      <c r="NVD145"/>
      <c r="NVE145"/>
      <c r="NVF145"/>
      <c r="NVG145"/>
      <c r="NVH145"/>
      <c r="NVI145"/>
      <c r="NVJ145"/>
      <c r="NVK145"/>
      <c r="NVL145"/>
      <c r="NVM145"/>
      <c r="NVN145"/>
      <c r="NVO145"/>
      <c r="NVP145"/>
      <c r="NVQ145"/>
      <c r="NVR145"/>
      <c r="NVS145"/>
      <c r="NVT145"/>
      <c r="NVU145"/>
      <c r="NVV145"/>
      <c r="NVW145"/>
      <c r="NVX145"/>
      <c r="NVY145"/>
      <c r="NVZ145"/>
      <c r="NWA145"/>
      <c r="NWB145"/>
      <c r="NWC145"/>
      <c r="NWD145"/>
      <c r="NWE145"/>
      <c r="NWF145"/>
      <c r="NWG145"/>
      <c r="NWH145"/>
      <c r="NWI145"/>
      <c r="NWJ145"/>
      <c r="NWK145"/>
      <c r="NWL145"/>
      <c r="NWM145"/>
      <c r="NWN145"/>
      <c r="NWO145"/>
      <c r="NWP145"/>
      <c r="NWQ145"/>
      <c r="NWR145"/>
      <c r="NWS145"/>
      <c r="NWT145"/>
      <c r="NWU145"/>
      <c r="NWV145"/>
      <c r="NWW145"/>
      <c r="NWX145"/>
      <c r="NWY145"/>
      <c r="NWZ145"/>
      <c r="NXA145"/>
      <c r="NXB145"/>
      <c r="NXC145"/>
      <c r="NXD145"/>
      <c r="NXE145"/>
      <c r="NXF145"/>
      <c r="NXG145"/>
      <c r="NXH145"/>
      <c r="NXI145"/>
      <c r="NXJ145"/>
      <c r="NXK145"/>
      <c r="NXL145"/>
      <c r="NXM145"/>
      <c r="NXN145"/>
      <c r="NXO145"/>
      <c r="NXP145"/>
      <c r="NXQ145"/>
      <c r="NXR145"/>
      <c r="NXS145"/>
      <c r="NXT145"/>
      <c r="NXU145"/>
      <c r="NXV145"/>
      <c r="NXW145"/>
      <c r="NXX145"/>
      <c r="NXY145"/>
      <c r="NXZ145"/>
      <c r="NYA145"/>
      <c r="NYB145"/>
      <c r="NYC145"/>
      <c r="NYD145"/>
      <c r="NYE145"/>
      <c r="NYF145"/>
      <c r="NYG145"/>
      <c r="NYH145"/>
      <c r="NYI145"/>
      <c r="NYJ145"/>
      <c r="NYK145"/>
      <c r="NYL145"/>
      <c r="NYM145"/>
      <c r="NYN145"/>
      <c r="NYO145"/>
      <c r="NYP145"/>
      <c r="NYQ145"/>
      <c r="NYR145"/>
      <c r="NYS145"/>
      <c r="NYT145"/>
      <c r="NYU145"/>
      <c r="NYV145"/>
      <c r="NYW145"/>
      <c r="NYX145"/>
      <c r="NYY145"/>
      <c r="NYZ145"/>
      <c r="NZA145"/>
      <c r="NZB145"/>
      <c r="NZC145"/>
      <c r="NZD145"/>
      <c r="NZE145"/>
      <c r="NZF145"/>
      <c r="NZG145"/>
      <c r="NZH145"/>
      <c r="NZI145"/>
      <c r="NZJ145"/>
      <c r="NZK145"/>
      <c r="NZL145"/>
      <c r="NZM145"/>
      <c r="NZN145"/>
      <c r="NZO145"/>
      <c r="NZP145"/>
      <c r="NZQ145"/>
      <c r="NZR145"/>
      <c r="NZS145"/>
      <c r="NZT145"/>
      <c r="NZU145"/>
      <c r="NZV145"/>
      <c r="NZW145"/>
      <c r="NZX145"/>
      <c r="NZY145"/>
      <c r="NZZ145"/>
      <c r="OAA145"/>
      <c r="OAB145"/>
      <c r="OAC145"/>
      <c r="OAD145"/>
      <c r="OAE145"/>
      <c r="OAF145"/>
      <c r="OAG145"/>
      <c r="OAH145"/>
      <c r="OAI145"/>
      <c r="OAJ145"/>
      <c r="OAK145"/>
      <c r="OAL145"/>
      <c r="OAM145"/>
      <c r="OAN145"/>
      <c r="OAO145"/>
      <c r="OAP145"/>
      <c r="OAQ145"/>
      <c r="OAR145"/>
      <c r="OAS145"/>
      <c r="OAT145"/>
      <c r="OAU145"/>
      <c r="OAV145"/>
      <c r="OAW145"/>
      <c r="OAX145"/>
      <c r="OAY145"/>
      <c r="OAZ145"/>
      <c r="OBA145"/>
      <c r="OBB145"/>
      <c r="OBC145"/>
      <c r="OBD145"/>
      <c r="OBE145"/>
      <c r="OBF145"/>
      <c r="OBG145"/>
      <c r="OBH145"/>
      <c r="OBI145"/>
      <c r="OBJ145"/>
      <c r="OBK145"/>
      <c r="OBL145"/>
      <c r="OBM145"/>
      <c r="OBN145"/>
      <c r="OBO145"/>
      <c r="OBP145"/>
      <c r="OBQ145"/>
      <c r="OBR145"/>
      <c r="OBS145"/>
      <c r="OBT145"/>
      <c r="OBU145"/>
      <c r="OBV145"/>
      <c r="OBW145"/>
      <c r="OBX145"/>
      <c r="OBY145"/>
      <c r="OBZ145"/>
      <c r="OCA145"/>
      <c r="OCB145"/>
      <c r="OCC145"/>
      <c r="OCD145"/>
      <c r="OCE145"/>
      <c r="OCF145"/>
      <c r="OCG145"/>
      <c r="OCH145"/>
      <c r="OCI145"/>
      <c r="OCJ145"/>
      <c r="OCK145"/>
      <c r="OCL145"/>
      <c r="OCM145"/>
      <c r="OCN145"/>
      <c r="OCO145"/>
      <c r="OCP145"/>
      <c r="OCQ145"/>
      <c r="OCR145"/>
      <c r="OCS145"/>
      <c r="OCT145"/>
      <c r="OCU145"/>
      <c r="OCV145"/>
      <c r="OCW145"/>
      <c r="OCX145"/>
      <c r="OCY145"/>
      <c r="OCZ145"/>
      <c r="ODA145"/>
      <c r="ODB145"/>
      <c r="ODC145"/>
      <c r="ODD145"/>
      <c r="ODE145"/>
      <c r="ODF145"/>
      <c r="ODG145"/>
      <c r="ODH145"/>
      <c r="ODI145"/>
      <c r="ODJ145"/>
      <c r="ODK145"/>
      <c r="ODL145"/>
      <c r="ODM145"/>
      <c r="ODN145"/>
      <c r="ODO145"/>
      <c r="ODP145"/>
      <c r="ODQ145"/>
      <c r="ODR145"/>
      <c r="ODS145"/>
      <c r="ODT145"/>
      <c r="ODU145"/>
      <c r="ODV145"/>
      <c r="ODW145"/>
      <c r="ODX145"/>
      <c r="ODY145"/>
      <c r="ODZ145"/>
      <c r="OEA145"/>
      <c r="OEB145"/>
      <c r="OEC145"/>
      <c r="OED145"/>
      <c r="OEE145"/>
      <c r="OEF145"/>
      <c r="OEG145"/>
      <c r="OEH145"/>
      <c r="OEI145"/>
      <c r="OEJ145"/>
      <c r="OEK145"/>
      <c r="OEL145"/>
      <c r="OEM145"/>
      <c r="OEN145"/>
      <c r="OEO145"/>
      <c r="OEP145"/>
      <c r="OEQ145"/>
      <c r="OER145"/>
      <c r="OES145"/>
      <c r="OET145"/>
      <c r="OEU145"/>
      <c r="OEV145"/>
      <c r="OEW145"/>
      <c r="OEX145"/>
      <c r="OEY145"/>
      <c r="OEZ145"/>
      <c r="OFA145"/>
      <c r="OFB145"/>
      <c r="OFC145"/>
      <c r="OFD145"/>
      <c r="OFE145"/>
      <c r="OFF145"/>
      <c r="OFG145"/>
      <c r="OFH145"/>
      <c r="OFI145"/>
      <c r="OFJ145"/>
      <c r="OFK145"/>
      <c r="OFL145"/>
      <c r="OFM145"/>
      <c r="OFN145"/>
      <c r="OFO145"/>
      <c r="OFP145"/>
      <c r="OFQ145"/>
      <c r="OFR145"/>
      <c r="OFS145"/>
      <c r="OFT145"/>
      <c r="OFU145"/>
      <c r="OFV145"/>
      <c r="OFW145"/>
      <c r="OFX145"/>
      <c r="OFY145"/>
      <c r="OFZ145"/>
      <c r="OGA145"/>
      <c r="OGB145"/>
      <c r="OGC145"/>
      <c r="OGD145"/>
      <c r="OGE145"/>
      <c r="OGF145"/>
      <c r="OGG145"/>
      <c r="OGH145"/>
      <c r="OGI145"/>
      <c r="OGJ145"/>
      <c r="OGK145"/>
      <c r="OGL145"/>
      <c r="OGM145"/>
      <c r="OGN145"/>
      <c r="OGO145"/>
      <c r="OGP145"/>
      <c r="OGQ145"/>
      <c r="OGR145"/>
      <c r="OGS145"/>
      <c r="OGT145"/>
      <c r="OGU145"/>
      <c r="OGV145"/>
      <c r="OGW145"/>
      <c r="OGX145"/>
      <c r="OGY145"/>
      <c r="OGZ145"/>
      <c r="OHA145"/>
      <c r="OHB145"/>
      <c r="OHC145"/>
      <c r="OHD145"/>
      <c r="OHE145"/>
      <c r="OHF145"/>
      <c r="OHG145"/>
      <c r="OHH145"/>
      <c r="OHI145"/>
      <c r="OHJ145"/>
      <c r="OHK145"/>
      <c r="OHL145"/>
      <c r="OHM145"/>
      <c r="OHN145"/>
      <c r="OHO145"/>
      <c r="OHP145"/>
      <c r="OHQ145"/>
      <c r="OHR145"/>
      <c r="OHS145"/>
      <c r="OHT145"/>
      <c r="OHU145"/>
      <c r="OHV145"/>
      <c r="OHW145"/>
      <c r="OHX145"/>
      <c r="OHY145"/>
      <c r="OHZ145"/>
      <c r="OIA145"/>
      <c r="OIB145"/>
      <c r="OIC145"/>
      <c r="OID145"/>
      <c r="OIE145"/>
      <c r="OIF145"/>
      <c r="OIG145"/>
      <c r="OIH145"/>
      <c r="OII145"/>
      <c r="OIJ145"/>
      <c r="OIK145"/>
      <c r="OIL145"/>
      <c r="OIM145"/>
      <c r="OIN145"/>
      <c r="OIO145"/>
      <c r="OIP145"/>
      <c r="OIQ145"/>
      <c r="OIR145"/>
      <c r="OIS145"/>
      <c r="OIT145"/>
      <c r="OIU145"/>
      <c r="OIV145"/>
      <c r="OIW145"/>
      <c r="OIX145"/>
      <c r="OIY145"/>
      <c r="OIZ145"/>
      <c r="OJA145"/>
      <c r="OJB145"/>
      <c r="OJC145"/>
      <c r="OJD145"/>
      <c r="OJE145"/>
      <c r="OJF145"/>
      <c r="OJG145"/>
      <c r="OJH145"/>
      <c r="OJI145"/>
      <c r="OJJ145"/>
      <c r="OJK145"/>
      <c r="OJL145"/>
      <c r="OJM145"/>
      <c r="OJN145"/>
      <c r="OJO145"/>
      <c r="OJP145"/>
      <c r="OJQ145"/>
      <c r="OJR145"/>
      <c r="OJS145"/>
      <c r="OJT145"/>
      <c r="OJU145"/>
      <c r="OJV145"/>
      <c r="OJW145"/>
      <c r="OJX145"/>
      <c r="OJY145"/>
      <c r="OJZ145"/>
      <c r="OKA145"/>
      <c r="OKB145"/>
      <c r="OKC145"/>
      <c r="OKD145"/>
      <c r="OKE145"/>
      <c r="OKF145"/>
      <c r="OKG145"/>
      <c r="OKH145"/>
      <c r="OKI145"/>
      <c r="OKJ145"/>
      <c r="OKK145"/>
      <c r="OKL145"/>
      <c r="OKM145"/>
      <c r="OKN145"/>
      <c r="OKO145"/>
      <c r="OKP145"/>
      <c r="OKQ145"/>
      <c r="OKR145"/>
      <c r="OKS145"/>
      <c r="OKT145"/>
      <c r="OKU145"/>
      <c r="OKV145"/>
      <c r="OKW145"/>
      <c r="OKX145"/>
      <c r="OKY145"/>
      <c r="OKZ145"/>
      <c r="OLA145"/>
      <c r="OLB145"/>
      <c r="OLC145"/>
      <c r="OLD145"/>
      <c r="OLE145"/>
      <c r="OLF145"/>
      <c r="OLG145"/>
      <c r="OLH145"/>
      <c r="OLI145"/>
      <c r="OLJ145"/>
      <c r="OLK145"/>
      <c r="OLL145"/>
      <c r="OLM145"/>
      <c r="OLN145"/>
      <c r="OLO145"/>
      <c r="OLP145"/>
      <c r="OLQ145"/>
      <c r="OLR145"/>
      <c r="OLS145"/>
      <c r="OLT145"/>
      <c r="OLU145"/>
      <c r="OLV145"/>
      <c r="OLW145"/>
      <c r="OLX145"/>
      <c r="OLY145"/>
      <c r="OLZ145"/>
      <c r="OMA145"/>
      <c r="OMB145"/>
      <c r="OMC145"/>
      <c r="OMD145"/>
      <c r="OME145"/>
      <c r="OMF145"/>
      <c r="OMG145"/>
      <c r="OMH145"/>
      <c r="OMI145"/>
      <c r="OMJ145"/>
      <c r="OMK145"/>
      <c r="OML145"/>
      <c r="OMM145"/>
      <c r="OMN145"/>
      <c r="OMO145"/>
      <c r="OMP145"/>
      <c r="OMQ145"/>
      <c r="OMR145"/>
      <c r="OMS145"/>
      <c r="OMT145"/>
      <c r="OMU145"/>
      <c r="OMV145"/>
      <c r="OMW145"/>
      <c r="OMX145"/>
      <c r="OMY145"/>
      <c r="OMZ145"/>
      <c r="ONA145"/>
      <c r="ONB145"/>
      <c r="ONC145"/>
      <c r="OND145"/>
      <c r="ONE145"/>
      <c r="ONF145"/>
      <c r="ONG145"/>
      <c r="ONH145"/>
      <c r="ONI145"/>
      <c r="ONJ145"/>
      <c r="ONK145"/>
      <c r="ONL145"/>
      <c r="ONM145"/>
      <c r="ONN145"/>
      <c r="ONO145"/>
      <c r="ONP145"/>
      <c r="ONQ145"/>
      <c r="ONR145"/>
      <c r="ONS145"/>
      <c r="ONT145"/>
      <c r="ONU145"/>
      <c r="ONV145"/>
      <c r="ONW145"/>
      <c r="ONX145"/>
      <c r="ONY145"/>
      <c r="ONZ145"/>
      <c r="OOA145"/>
      <c r="OOB145"/>
      <c r="OOC145"/>
      <c r="OOD145"/>
      <c r="OOE145"/>
      <c r="OOF145"/>
      <c r="OOG145"/>
      <c r="OOH145"/>
      <c r="OOI145"/>
      <c r="OOJ145"/>
      <c r="OOK145"/>
      <c r="OOL145"/>
      <c r="OOM145"/>
      <c r="OON145"/>
      <c r="OOO145"/>
      <c r="OOP145"/>
      <c r="OOQ145"/>
      <c r="OOR145"/>
      <c r="OOS145"/>
      <c r="OOT145"/>
      <c r="OOU145"/>
      <c r="OOV145"/>
      <c r="OOW145"/>
      <c r="OOX145"/>
      <c r="OOY145"/>
      <c r="OOZ145"/>
      <c r="OPA145"/>
      <c r="OPB145"/>
      <c r="OPC145"/>
      <c r="OPD145"/>
      <c r="OPE145"/>
      <c r="OPF145"/>
      <c r="OPG145"/>
      <c r="OPH145"/>
      <c r="OPI145"/>
      <c r="OPJ145"/>
      <c r="OPK145"/>
      <c r="OPL145"/>
      <c r="OPM145"/>
      <c r="OPN145"/>
      <c r="OPO145"/>
      <c r="OPP145"/>
      <c r="OPQ145"/>
      <c r="OPR145"/>
      <c r="OPS145"/>
      <c r="OPT145"/>
      <c r="OPU145"/>
      <c r="OPV145"/>
      <c r="OPW145"/>
      <c r="OPX145"/>
      <c r="OPY145"/>
      <c r="OPZ145"/>
      <c r="OQA145"/>
      <c r="OQB145"/>
      <c r="OQC145"/>
      <c r="OQD145"/>
      <c r="OQE145"/>
      <c r="OQF145"/>
      <c r="OQG145"/>
      <c r="OQH145"/>
      <c r="OQI145"/>
      <c r="OQJ145"/>
      <c r="OQK145"/>
      <c r="OQL145"/>
      <c r="OQM145"/>
      <c r="OQN145"/>
      <c r="OQO145"/>
      <c r="OQP145"/>
      <c r="OQQ145"/>
      <c r="OQR145"/>
      <c r="OQS145"/>
      <c r="OQT145"/>
      <c r="OQU145"/>
      <c r="OQV145"/>
      <c r="OQW145"/>
      <c r="OQX145"/>
      <c r="OQY145"/>
      <c r="OQZ145"/>
      <c r="ORA145"/>
      <c r="ORB145"/>
      <c r="ORC145"/>
      <c r="ORD145"/>
      <c r="ORE145"/>
      <c r="ORF145"/>
      <c r="ORG145"/>
      <c r="ORH145"/>
      <c r="ORI145"/>
      <c r="ORJ145"/>
      <c r="ORK145"/>
      <c r="ORL145"/>
      <c r="ORM145"/>
      <c r="ORN145"/>
      <c r="ORO145"/>
      <c r="ORP145"/>
      <c r="ORQ145"/>
      <c r="ORR145"/>
      <c r="ORS145"/>
      <c r="ORT145"/>
      <c r="ORU145"/>
      <c r="ORV145"/>
      <c r="ORW145"/>
      <c r="ORX145"/>
      <c r="ORY145"/>
      <c r="ORZ145"/>
      <c r="OSA145"/>
      <c r="OSB145"/>
      <c r="OSC145"/>
      <c r="OSD145"/>
      <c r="OSE145"/>
      <c r="OSF145"/>
      <c r="OSG145"/>
      <c r="OSH145"/>
      <c r="OSI145"/>
      <c r="OSJ145"/>
      <c r="OSK145"/>
      <c r="OSL145"/>
      <c r="OSM145"/>
      <c r="OSN145"/>
      <c r="OSO145"/>
      <c r="OSP145"/>
      <c r="OSQ145"/>
      <c r="OSR145"/>
      <c r="OSS145"/>
      <c r="OST145"/>
      <c r="OSU145"/>
      <c r="OSV145"/>
      <c r="OSW145"/>
      <c r="OSX145"/>
      <c r="OSY145"/>
      <c r="OSZ145"/>
      <c r="OTA145"/>
      <c r="OTB145"/>
      <c r="OTC145"/>
      <c r="OTD145"/>
      <c r="OTE145"/>
      <c r="OTF145"/>
      <c r="OTG145"/>
      <c r="OTH145"/>
      <c r="OTI145"/>
      <c r="OTJ145"/>
      <c r="OTK145"/>
      <c r="OTL145"/>
      <c r="OTM145"/>
      <c r="OTN145"/>
      <c r="OTO145"/>
      <c r="OTP145"/>
      <c r="OTQ145"/>
      <c r="OTR145"/>
      <c r="OTS145"/>
      <c r="OTT145"/>
      <c r="OTU145"/>
      <c r="OTV145"/>
      <c r="OTW145"/>
      <c r="OTX145"/>
      <c r="OTY145"/>
      <c r="OTZ145"/>
      <c r="OUA145"/>
      <c r="OUB145"/>
      <c r="OUC145"/>
      <c r="OUD145"/>
      <c r="OUE145"/>
      <c r="OUF145"/>
      <c r="OUG145"/>
      <c r="OUH145"/>
      <c r="OUI145"/>
      <c r="OUJ145"/>
      <c r="OUK145"/>
      <c r="OUL145"/>
      <c r="OUM145"/>
      <c r="OUN145"/>
      <c r="OUO145"/>
      <c r="OUP145"/>
      <c r="OUQ145"/>
      <c r="OUR145"/>
      <c r="OUS145"/>
      <c r="OUT145"/>
      <c r="OUU145"/>
      <c r="OUV145"/>
      <c r="OUW145"/>
      <c r="OUX145"/>
      <c r="OUY145"/>
      <c r="OUZ145"/>
      <c r="OVA145"/>
      <c r="OVB145"/>
      <c r="OVC145"/>
      <c r="OVD145"/>
      <c r="OVE145"/>
      <c r="OVF145"/>
      <c r="OVG145"/>
      <c r="OVH145"/>
      <c r="OVI145"/>
      <c r="OVJ145"/>
      <c r="OVK145"/>
      <c r="OVL145"/>
      <c r="OVM145"/>
      <c r="OVN145"/>
      <c r="OVO145"/>
      <c r="OVP145"/>
      <c r="OVQ145"/>
      <c r="OVR145"/>
      <c r="OVS145"/>
      <c r="OVT145"/>
      <c r="OVU145"/>
      <c r="OVV145"/>
      <c r="OVW145"/>
      <c r="OVX145"/>
      <c r="OVY145"/>
      <c r="OVZ145"/>
      <c r="OWA145"/>
      <c r="OWB145"/>
      <c r="OWC145"/>
      <c r="OWD145"/>
      <c r="OWE145"/>
      <c r="OWF145"/>
      <c r="OWG145"/>
      <c r="OWH145"/>
      <c r="OWI145"/>
      <c r="OWJ145"/>
      <c r="OWK145"/>
      <c r="OWL145"/>
      <c r="OWM145"/>
      <c r="OWN145"/>
      <c r="OWO145"/>
      <c r="OWP145"/>
      <c r="OWQ145"/>
      <c r="OWR145"/>
      <c r="OWS145"/>
      <c r="OWT145"/>
      <c r="OWU145"/>
      <c r="OWV145"/>
      <c r="OWW145"/>
      <c r="OWX145"/>
      <c r="OWY145"/>
      <c r="OWZ145"/>
      <c r="OXA145"/>
      <c r="OXB145"/>
      <c r="OXC145"/>
      <c r="OXD145"/>
      <c r="OXE145"/>
      <c r="OXF145"/>
      <c r="OXG145"/>
      <c r="OXH145"/>
      <c r="OXI145"/>
      <c r="OXJ145"/>
      <c r="OXK145"/>
      <c r="OXL145"/>
      <c r="OXM145"/>
      <c r="OXN145"/>
      <c r="OXO145"/>
      <c r="OXP145"/>
      <c r="OXQ145"/>
      <c r="OXR145"/>
      <c r="OXS145"/>
      <c r="OXT145"/>
      <c r="OXU145"/>
      <c r="OXV145"/>
      <c r="OXW145"/>
      <c r="OXX145"/>
      <c r="OXY145"/>
      <c r="OXZ145"/>
      <c r="OYA145"/>
      <c r="OYB145"/>
      <c r="OYC145"/>
      <c r="OYD145"/>
      <c r="OYE145"/>
      <c r="OYF145"/>
      <c r="OYG145"/>
      <c r="OYH145"/>
      <c r="OYI145"/>
      <c r="OYJ145"/>
      <c r="OYK145"/>
      <c r="OYL145"/>
      <c r="OYM145"/>
      <c r="OYN145"/>
      <c r="OYO145"/>
      <c r="OYP145"/>
      <c r="OYQ145"/>
      <c r="OYR145"/>
      <c r="OYS145"/>
      <c r="OYT145"/>
      <c r="OYU145"/>
      <c r="OYV145"/>
      <c r="OYW145"/>
      <c r="OYX145"/>
      <c r="OYY145"/>
      <c r="OYZ145"/>
      <c r="OZA145"/>
      <c r="OZB145"/>
      <c r="OZC145"/>
      <c r="OZD145"/>
      <c r="OZE145"/>
      <c r="OZF145"/>
      <c r="OZG145"/>
      <c r="OZH145"/>
      <c r="OZI145"/>
      <c r="OZJ145"/>
      <c r="OZK145"/>
      <c r="OZL145"/>
      <c r="OZM145"/>
      <c r="OZN145"/>
      <c r="OZO145"/>
      <c r="OZP145"/>
      <c r="OZQ145"/>
      <c r="OZR145"/>
      <c r="OZS145"/>
      <c r="OZT145"/>
      <c r="OZU145"/>
      <c r="OZV145"/>
      <c r="OZW145"/>
      <c r="OZX145"/>
      <c r="OZY145"/>
      <c r="OZZ145"/>
      <c r="PAA145"/>
      <c r="PAB145"/>
      <c r="PAC145"/>
      <c r="PAD145"/>
      <c r="PAE145"/>
      <c r="PAF145"/>
      <c r="PAG145"/>
      <c r="PAH145"/>
      <c r="PAI145"/>
      <c r="PAJ145"/>
      <c r="PAK145"/>
      <c r="PAL145"/>
      <c r="PAM145"/>
      <c r="PAN145"/>
      <c r="PAO145"/>
      <c r="PAP145"/>
      <c r="PAQ145"/>
      <c r="PAR145"/>
      <c r="PAS145"/>
      <c r="PAT145"/>
      <c r="PAU145"/>
      <c r="PAV145"/>
      <c r="PAW145"/>
      <c r="PAX145"/>
      <c r="PAY145"/>
      <c r="PAZ145"/>
      <c r="PBA145"/>
      <c r="PBB145"/>
      <c r="PBC145"/>
      <c r="PBD145"/>
      <c r="PBE145"/>
      <c r="PBF145"/>
      <c r="PBG145"/>
      <c r="PBH145"/>
      <c r="PBI145"/>
      <c r="PBJ145"/>
      <c r="PBK145"/>
      <c r="PBL145"/>
      <c r="PBM145"/>
      <c r="PBN145"/>
      <c r="PBO145"/>
      <c r="PBP145"/>
      <c r="PBQ145"/>
      <c r="PBR145"/>
      <c r="PBS145"/>
      <c r="PBT145"/>
      <c r="PBU145"/>
      <c r="PBV145"/>
      <c r="PBW145"/>
      <c r="PBX145"/>
      <c r="PBY145"/>
      <c r="PBZ145"/>
      <c r="PCA145"/>
      <c r="PCB145"/>
      <c r="PCC145"/>
      <c r="PCD145"/>
      <c r="PCE145"/>
      <c r="PCF145"/>
      <c r="PCG145"/>
      <c r="PCH145"/>
      <c r="PCI145"/>
      <c r="PCJ145"/>
      <c r="PCK145"/>
      <c r="PCL145"/>
      <c r="PCM145"/>
      <c r="PCN145"/>
      <c r="PCO145"/>
      <c r="PCP145"/>
      <c r="PCQ145"/>
      <c r="PCR145"/>
      <c r="PCS145"/>
      <c r="PCT145"/>
      <c r="PCU145"/>
      <c r="PCV145"/>
      <c r="PCW145"/>
      <c r="PCX145"/>
      <c r="PCY145"/>
      <c r="PCZ145"/>
      <c r="PDA145"/>
      <c r="PDB145"/>
      <c r="PDC145"/>
      <c r="PDD145"/>
      <c r="PDE145"/>
      <c r="PDF145"/>
      <c r="PDG145"/>
      <c r="PDH145"/>
      <c r="PDI145"/>
      <c r="PDJ145"/>
      <c r="PDK145"/>
      <c r="PDL145"/>
      <c r="PDM145"/>
      <c r="PDN145"/>
      <c r="PDO145"/>
      <c r="PDP145"/>
      <c r="PDQ145"/>
      <c r="PDR145"/>
      <c r="PDS145"/>
      <c r="PDT145"/>
      <c r="PDU145"/>
      <c r="PDV145"/>
      <c r="PDW145"/>
      <c r="PDX145"/>
      <c r="PDY145"/>
      <c r="PDZ145"/>
      <c r="PEA145"/>
      <c r="PEB145"/>
      <c r="PEC145"/>
      <c r="PED145"/>
      <c r="PEE145"/>
      <c r="PEF145"/>
      <c r="PEG145"/>
      <c r="PEH145"/>
      <c r="PEI145"/>
      <c r="PEJ145"/>
      <c r="PEK145"/>
      <c r="PEL145"/>
      <c r="PEM145"/>
      <c r="PEN145"/>
      <c r="PEO145"/>
      <c r="PEP145"/>
      <c r="PEQ145"/>
      <c r="PER145"/>
      <c r="PES145"/>
      <c r="PET145"/>
      <c r="PEU145"/>
      <c r="PEV145"/>
      <c r="PEW145"/>
      <c r="PEX145"/>
      <c r="PEY145"/>
      <c r="PEZ145"/>
      <c r="PFA145"/>
      <c r="PFB145"/>
      <c r="PFC145"/>
      <c r="PFD145"/>
      <c r="PFE145"/>
      <c r="PFF145"/>
      <c r="PFG145"/>
      <c r="PFH145"/>
      <c r="PFI145"/>
      <c r="PFJ145"/>
      <c r="PFK145"/>
      <c r="PFL145"/>
      <c r="PFM145"/>
      <c r="PFN145"/>
      <c r="PFO145"/>
      <c r="PFP145"/>
      <c r="PFQ145"/>
      <c r="PFR145"/>
      <c r="PFS145"/>
      <c r="PFT145"/>
      <c r="PFU145"/>
      <c r="PFV145"/>
      <c r="PFW145"/>
      <c r="PFX145"/>
      <c r="PFY145"/>
      <c r="PFZ145"/>
      <c r="PGA145"/>
      <c r="PGB145"/>
      <c r="PGC145"/>
      <c r="PGD145"/>
      <c r="PGE145"/>
      <c r="PGF145"/>
      <c r="PGG145"/>
      <c r="PGH145"/>
      <c r="PGI145"/>
      <c r="PGJ145"/>
      <c r="PGK145"/>
      <c r="PGL145"/>
      <c r="PGM145"/>
      <c r="PGN145"/>
      <c r="PGO145"/>
      <c r="PGP145"/>
      <c r="PGQ145"/>
      <c r="PGR145"/>
      <c r="PGS145"/>
      <c r="PGT145"/>
      <c r="PGU145"/>
      <c r="PGV145"/>
      <c r="PGW145"/>
      <c r="PGX145"/>
      <c r="PGY145"/>
      <c r="PGZ145"/>
      <c r="PHA145"/>
      <c r="PHB145"/>
      <c r="PHC145"/>
      <c r="PHD145"/>
      <c r="PHE145"/>
      <c r="PHF145"/>
      <c r="PHG145"/>
      <c r="PHH145"/>
      <c r="PHI145"/>
      <c r="PHJ145"/>
      <c r="PHK145"/>
      <c r="PHL145"/>
      <c r="PHM145"/>
      <c r="PHN145"/>
      <c r="PHO145"/>
      <c r="PHP145"/>
      <c r="PHQ145"/>
      <c r="PHR145"/>
      <c r="PHS145"/>
      <c r="PHT145"/>
      <c r="PHU145"/>
      <c r="PHV145"/>
      <c r="PHW145"/>
      <c r="PHX145"/>
      <c r="PHY145"/>
      <c r="PHZ145"/>
      <c r="PIA145"/>
      <c r="PIB145"/>
      <c r="PIC145"/>
      <c r="PID145"/>
      <c r="PIE145"/>
      <c r="PIF145"/>
      <c r="PIG145"/>
      <c r="PIH145"/>
      <c r="PII145"/>
      <c r="PIJ145"/>
      <c r="PIK145"/>
      <c r="PIL145"/>
      <c r="PIM145"/>
      <c r="PIN145"/>
      <c r="PIO145"/>
      <c r="PIP145"/>
      <c r="PIQ145"/>
      <c r="PIR145"/>
      <c r="PIS145"/>
      <c r="PIT145"/>
      <c r="PIU145"/>
      <c r="PIV145"/>
      <c r="PIW145"/>
      <c r="PIX145"/>
      <c r="PIY145"/>
      <c r="PIZ145"/>
      <c r="PJA145"/>
      <c r="PJB145"/>
      <c r="PJC145"/>
      <c r="PJD145"/>
      <c r="PJE145"/>
      <c r="PJF145"/>
      <c r="PJG145"/>
      <c r="PJH145"/>
      <c r="PJI145"/>
      <c r="PJJ145"/>
      <c r="PJK145"/>
      <c r="PJL145"/>
      <c r="PJM145"/>
      <c r="PJN145"/>
      <c r="PJO145"/>
      <c r="PJP145"/>
      <c r="PJQ145"/>
      <c r="PJR145"/>
      <c r="PJS145"/>
      <c r="PJT145"/>
      <c r="PJU145"/>
      <c r="PJV145"/>
      <c r="PJW145"/>
      <c r="PJX145"/>
      <c r="PJY145"/>
      <c r="PJZ145"/>
      <c r="PKA145"/>
      <c r="PKB145"/>
      <c r="PKC145"/>
      <c r="PKD145"/>
      <c r="PKE145"/>
      <c r="PKF145"/>
      <c r="PKG145"/>
      <c r="PKH145"/>
      <c r="PKI145"/>
      <c r="PKJ145"/>
      <c r="PKK145"/>
      <c r="PKL145"/>
      <c r="PKM145"/>
      <c r="PKN145"/>
      <c r="PKO145"/>
      <c r="PKP145"/>
      <c r="PKQ145"/>
      <c r="PKR145"/>
      <c r="PKS145"/>
      <c r="PKT145"/>
      <c r="PKU145"/>
      <c r="PKV145"/>
      <c r="PKW145"/>
      <c r="PKX145"/>
      <c r="PKY145"/>
      <c r="PKZ145"/>
      <c r="PLA145"/>
      <c r="PLB145"/>
      <c r="PLC145"/>
      <c r="PLD145"/>
      <c r="PLE145"/>
      <c r="PLF145"/>
      <c r="PLG145"/>
      <c r="PLH145"/>
      <c r="PLI145"/>
      <c r="PLJ145"/>
      <c r="PLK145"/>
      <c r="PLL145"/>
      <c r="PLM145"/>
      <c r="PLN145"/>
      <c r="PLO145"/>
      <c r="PLP145"/>
      <c r="PLQ145"/>
      <c r="PLR145"/>
      <c r="PLS145"/>
      <c r="PLT145"/>
      <c r="PLU145"/>
      <c r="PLV145"/>
      <c r="PLW145"/>
      <c r="PLX145"/>
      <c r="PLY145"/>
      <c r="PLZ145"/>
      <c r="PMA145"/>
      <c r="PMB145"/>
      <c r="PMC145"/>
      <c r="PMD145"/>
      <c r="PME145"/>
      <c r="PMF145"/>
      <c r="PMG145"/>
      <c r="PMH145"/>
      <c r="PMI145"/>
      <c r="PMJ145"/>
      <c r="PMK145"/>
      <c r="PML145"/>
      <c r="PMM145"/>
      <c r="PMN145"/>
      <c r="PMO145"/>
      <c r="PMP145"/>
      <c r="PMQ145"/>
      <c r="PMR145"/>
      <c r="PMS145"/>
      <c r="PMT145"/>
      <c r="PMU145"/>
      <c r="PMV145"/>
      <c r="PMW145"/>
      <c r="PMX145"/>
      <c r="PMY145"/>
      <c r="PMZ145"/>
      <c r="PNA145"/>
      <c r="PNB145"/>
      <c r="PNC145"/>
      <c r="PND145"/>
      <c r="PNE145"/>
      <c r="PNF145"/>
      <c r="PNG145"/>
      <c r="PNH145"/>
      <c r="PNI145"/>
      <c r="PNJ145"/>
      <c r="PNK145"/>
      <c r="PNL145"/>
      <c r="PNM145"/>
      <c r="PNN145"/>
      <c r="PNO145"/>
      <c r="PNP145"/>
      <c r="PNQ145"/>
      <c r="PNR145"/>
      <c r="PNS145"/>
      <c r="PNT145"/>
      <c r="PNU145"/>
      <c r="PNV145"/>
      <c r="PNW145"/>
      <c r="PNX145"/>
      <c r="PNY145"/>
      <c r="PNZ145"/>
      <c r="POA145"/>
      <c r="POB145"/>
      <c r="POC145"/>
      <c r="POD145"/>
      <c r="POE145"/>
      <c r="POF145"/>
      <c r="POG145"/>
      <c r="POH145"/>
      <c r="POI145"/>
      <c r="POJ145"/>
      <c r="POK145"/>
      <c r="POL145"/>
      <c r="POM145"/>
      <c r="PON145"/>
      <c r="POO145"/>
      <c r="POP145"/>
      <c r="POQ145"/>
      <c r="POR145"/>
      <c r="POS145"/>
      <c r="POT145"/>
      <c r="POU145"/>
      <c r="POV145"/>
      <c r="POW145"/>
      <c r="POX145"/>
      <c r="POY145"/>
      <c r="POZ145"/>
      <c r="PPA145"/>
      <c r="PPB145"/>
      <c r="PPC145"/>
      <c r="PPD145"/>
      <c r="PPE145"/>
      <c r="PPF145"/>
      <c r="PPG145"/>
      <c r="PPH145"/>
      <c r="PPI145"/>
      <c r="PPJ145"/>
      <c r="PPK145"/>
      <c r="PPL145"/>
      <c r="PPM145"/>
      <c r="PPN145"/>
      <c r="PPO145"/>
      <c r="PPP145"/>
      <c r="PPQ145"/>
      <c r="PPR145"/>
      <c r="PPS145"/>
      <c r="PPT145"/>
      <c r="PPU145"/>
      <c r="PPV145"/>
      <c r="PPW145"/>
      <c r="PPX145"/>
      <c r="PPY145"/>
      <c r="PPZ145"/>
      <c r="PQA145"/>
      <c r="PQB145"/>
      <c r="PQC145"/>
      <c r="PQD145"/>
      <c r="PQE145"/>
      <c r="PQF145"/>
      <c r="PQG145"/>
      <c r="PQH145"/>
      <c r="PQI145"/>
      <c r="PQJ145"/>
      <c r="PQK145"/>
      <c r="PQL145"/>
      <c r="PQM145"/>
      <c r="PQN145"/>
      <c r="PQO145"/>
      <c r="PQP145"/>
      <c r="PQQ145"/>
      <c r="PQR145"/>
      <c r="PQS145"/>
      <c r="PQT145"/>
      <c r="PQU145"/>
      <c r="PQV145"/>
      <c r="PQW145"/>
      <c r="PQX145"/>
      <c r="PQY145"/>
      <c r="PQZ145"/>
      <c r="PRA145"/>
      <c r="PRB145"/>
      <c r="PRC145"/>
      <c r="PRD145"/>
      <c r="PRE145"/>
      <c r="PRF145"/>
      <c r="PRG145"/>
      <c r="PRH145"/>
      <c r="PRI145"/>
      <c r="PRJ145"/>
      <c r="PRK145"/>
      <c r="PRL145"/>
      <c r="PRM145"/>
      <c r="PRN145"/>
      <c r="PRO145"/>
      <c r="PRP145"/>
      <c r="PRQ145"/>
      <c r="PRR145"/>
      <c r="PRS145"/>
      <c r="PRT145"/>
      <c r="PRU145"/>
      <c r="PRV145"/>
      <c r="PRW145"/>
      <c r="PRX145"/>
      <c r="PRY145"/>
      <c r="PRZ145"/>
      <c r="PSA145"/>
      <c r="PSB145"/>
      <c r="PSC145"/>
      <c r="PSD145"/>
      <c r="PSE145"/>
      <c r="PSF145"/>
      <c r="PSG145"/>
      <c r="PSH145"/>
      <c r="PSI145"/>
      <c r="PSJ145"/>
      <c r="PSK145"/>
      <c r="PSL145"/>
      <c r="PSM145"/>
      <c r="PSN145"/>
      <c r="PSO145"/>
      <c r="PSP145"/>
      <c r="PSQ145"/>
      <c r="PSR145"/>
      <c r="PSS145"/>
      <c r="PST145"/>
      <c r="PSU145"/>
      <c r="PSV145"/>
      <c r="PSW145"/>
      <c r="PSX145"/>
      <c r="PSY145"/>
      <c r="PSZ145"/>
      <c r="PTA145"/>
      <c r="PTB145"/>
      <c r="PTC145"/>
      <c r="PTD145"/>
      <c r="PTE145"/>
      <c r="PTF145"/>
      <c r="PTG145"/>
      <c r="PTH145"/>
      <c r="PTI145"/>
      <c r="PTJ145"/>
      <c r="PTK145"/>
      <c r="PTL145"/>
      <c r="PTM145"/>
      <c r="PTN145"/>
      <c r="PTO145"/>
      <c r="PTP145"/>
      <c r="PTQ145"/>
      <c r="PTR145"/>
      <c r="PTS145"/>
      <c r="PTT145"/>
      <c r="PTU145"/>
      <c r="PTV145"/>
      <c r="PTW145"/>
      <c r="PTX145"/>
      <c r="PTY145"/>
      <c r="PTZ145"/>
      <c r="PUA145"/>
      <c r="PUB145"/>
      <c r="PUC145"/>
      <c r="PUD145"/>
      <c r="PUE145"/>
      <c r="PUF145"/>
      <c r="PUG145"/>
      <c r="PUH145"/>
      <c r="PUI145"/>
      <c r="PUJ145"/>
      <c r="PUK145"/>
      <c r="PUL145"/>
      <c r="PUM145"/>
      <c r="PUN145"/>
      <c r="PUO145"/>
      <c r="PUP145"/>
      <c r="PUQ145"/>
      <c r="PUR145"/>
      <c r="PUS145"/>
      <c r="PUT145"/>
      <c r="PUU145"/>
      <c r="PUV145"/>
      <c r="PUW145"/>
      <c r="PUX145"/>
      <c r="PUY145"/>
      <c r="PUZ145"/>
      <c r="PVA145"/>
      <c r="PVB145"/>
      <c r="PVC145"/>
      <c r="PVD145"/>
      <c r="PVE145"/>
      <c r="PVF145"/>
      <c r="PVG145"/>
      <c r="PVH145"/>
      <c r="PVI145"/>
      <c r="PVJ145"/>
      <c r="PVK145"/>
      <c r="PVL145"/>
      <c r="PVM145"/>
      <c r="PVN145"/>
      <c r="PVO145"/>
      <c r="PVP145"/>
      <c r="PVQ145"/>
      <c r="PVR145"/>
      <c r="PVS145"/>
      <c r="PVT145"/>
      <c r="PVU145"/>
      <c r="PVV145"/>
      <c r="PVW145"/>
      <c r="PVX145"/>
      <c r="PVY145"/>
      <c r="PVZ145"/>
      <c r="PWA145"/>
      <c r="PWB145"/>
      <c r="PWC145"/>
      <c r="PWD145"/>
      <c r="PWE145"/>
      <c r="PWF145"/>
      <c r="PWG145"/>
      <c r="PWH145"/>
      <c r="PWI145"/>
      <c r="PWJ145"/>
      <c r="PWK145"/>
      <c r="PWL145"/>
      <c r="PWM145"/>
      <c r="PWN145"/>
      <c r="PWO145"/>
      <c r="PWP145"/>
      <c r="PWQ145"/>
      <c r="PWR145"/>
      <c r="PWS145"/>
      <c r="PWT145"/>
      <c r="PWU145"/>
      <c r="PWV145"/>
      <c r="PWW145"/>
      <c r="PWX145"/>
      <c r="PWY145"/>
      <c r="PWZ145"/>
      <c r="PXA145"/>
      <c r="PXB145"/>
      <c r="PXC145"/>
      <c r="PXD145"/>
      <c r="PXE145"/>
      <c r="PXF145"/>
      <c r="PXG145"/>
      <c r="PXH145"/>
      <c r="PXI145"/>
      <c r="PXJ145"/>
      <c r="PXK145"/>
      <c r="PXL145"/>
      <c r="PXM145"/>
      <c r="PXN145"/>
      <c r="PXO145"/>
      <c r="PXP145"/>
      <c r="PXQ145"/>
      <c r="PXR145"/>
      <c r="PXS145"/>
      <c r="PXT145"/>
      <c r="PXU145"/>
      <c r="PXV145"/>
      <c r="PXW145"/>
      <c r="PXX145"/>
      <c r="PXY145"/>
      <c r="PXZ145"/>
      <c r="PYA145"/>
      <c r="PYB145"/>
      <c r="PYC145"/>
      <c r="PYD145"/>
      <c r="PYE145"/>
      <c r="PYF145"/>
      <c r="PYG145"/>
      <c r="PYH145"/>
      <c r="PYI145"/>
      <c r="PYJ145"/>
      <c r="PYK145"/>
      <c r="PYL145"/>
      <c r="PYM145"/>
      <c r="PYN145"/>
      <c r="PYO145"/>
      <c r="PYP145"/>
      <c r="PYQ145"/>
      <c r="PYR145"/>
      <c r="PYS145"/>
      <c r="PYT145"/>
      <c r="PYU145"/>
      <c r="PYV145"/>
      <c r="PYW145"/>
      <c r="PYX145"/>
      <c r="PYY145"/>
      <c r="PYZ145"/>
      <c r="PZA145"/>
      <c r="PZB145"/>
      <c r="PZC145"/>
      <c r="PZD145"/>
      <c r="PZE145"/>
      <c r="PZF145"/>
      <c r="PZG145"/>
      <c r="PZH145"/>
      <c r="PZI145"/>
      <c r="PZJ145"/>
      <c r="PZK145"/>
      <c r="PZL145"/>
      <c r="PZM145"/>
      <c r="PZN145"/>
      <c r="PZO145"/>
      <c r="PZP145"/>
      <c r="PZQ145"/>
      <c r="PZR145"/>
      <c r="PZS145"/>
      <c r="PZT145"/>
      <c r="PZU145"/>
      <c r="PZV145"/>
      <c r="PZW145"/>
      <c r="PZX145"/>
      <c r="PZY145"/>
      <c r="PZZ145"/>
      <c r="QAA145"/>
      <c r="QAB145"/>
      <c r="QAC145"/>
      <c r="QAD145"/>
      <c r="QAE145"/>
      <c r="QAF145"/>
      <c r="QAG145"/>
      <c r="QAH145"/>
      <c r="QAI145"/>
      <c r="QAJ145"/>
      <c r="QAK145"/>
      <c r="QAL145"/>
      <c r="QAM145"/>
      <c r="QAN145"/>
      <c r="QAO145"/>
      <c r="QAP145"/>
      <c r="QAQ145"/>
      <c r="QAR145"/>
      <c r="QAS145"/>
      <c r="QAT145"/>
      <c r="QAU145"/>
      <c r="QAV145"/>
      <c r="QAW145"/>
      <c r="QAX145"/>
      <c r="QAY145"/>
      <c r="QAZ145"/>
      <c r="QBA145"/>
      <c r="QBB145"/>
      <c r="QBC145"/>
      <c r="QBD145"/>
      <c r="QBE145"/>
      <c r="QBF145"/>
      <c r="QBG145"/>
      <c r="QBH145"/>
      <c r="QBI145"/>
      <c r="QBJ145"/>
      <c r="QBK145"/>
      <c r="QBL145"/>
      <c r="QBM145"/>
      <c r="QBN145"/>
      <c r="QBO145"/>
      <c r="QBP145"/>
      <c r="QBQ145"/>
      <c r="QBR145"/>
      <c r="QBS145"/>
      <c r="QBT145"/>
      <c r="QBU145"/>
      <c r="QBV145"/>
      <c r="QBW145"/>
      <c r="QBX145"/>
      <c r="QBY145"/>
      <c r="QBZ145"/>
      <c r="QCA145"/>
      <c r="QCB145"/>
      <c r="QCC145"/>
      <c r="QCD145"/>
      <c r="QCE145"/>
      <c r="QCF145"/>
      <c r="QCG145"/>
      <c r="QCH145"/>
      <c r="QCI145"/>
      <c r="QCJ145"/>
      <c r="QCK145"/>
      <c r="QCL145"/>
      <c r="QCM145"/>
      <c r="QCN145"/>
      <c r="QCO145"/>
      <c r="QCP145"/>
      <c r="QCQ145"/>
      <c r="QCR145"/>
      <c r="QCS145"/>
      <c r="QCT145"/>
      <c r="QCU145"/>
      <c r="QCV145"/>
      <c r="QCW145"/>
      <c r="QCX145"/>
      <c r="QCY145"/>
      <c r="QCZ145"/>
      <c r="QDA145"/>
      <c r="QDB145"/>
      <c r="QDC145"/>
      <c r="QDD145"/>
      <c r="QDE145"/>
      <c r="QDF145"/>
      <c r="QDG145"/>
      <c r="QDH145"/>
      <c r="QDI145"/>
      <c r="QDJ145"/>
      <c r="QDK145"/>
      <c r="QDL145"/>
      <c r="QDM145"/>
      <c r="QDN145"/>
      <c r="QDO145"/>
      <c r="QDP145"/>
      <c r="QDQ145"/>
      <c r="QDR145"/>
      <c r="QDS145"/>
      <c r="QDT145"/>
      <c r="QDU145"/>
      <c r="QDV145"/>
      <c r="QDW145"/>
      <c r="QDX145"/>
      <c r="QDY145"/>
      <c r="QDZ145"/>
      <c r="QEA145"/>
      <c r="QEB145"/>
      <c r="QEC145"/>
      <c r="QED145"/>
      <c r="QEE145"/>
      <c r="QEF145"/>
      <c r="QEG145"/>
      <c r="QEH145"/>
      <c r="QEI145"/>
      <c r="QEJ145"/>
      <c r="QEK145"/>
      <c r="QEL145"/>
      <c r="QEM145"/>
      <c r="QEN145"/>
      <c r="QEO145"/>
      <c r="QEP145"/>
      <c r="QEQ145"/>
      <c r="QER145"/>
      <c r="QES145"/>
      <c r="QET145"/>
      <c r="QEU145"/>
      <c r="QEV145"/>
      <c r="QEW145"/>
      <c r="QEX145"/>
      <c r="QEY145"/>
      <c r="QEZ145"/>
      <c r="QFA145"/>
      <c r="QFB145"/>
      <c r="QFC145"/>
      <c r="QFD145"/>
      <c r="QFE145"/>
      <c r="QFF145"/>
      <c r="QFG145"/>
      <c r="QFH145"/>
      <c r="QFI145"/>
      <c r="QFJ145"/>
      <c r="QFK145"/>
      <c r="QFL145"/>
      <c r="QFM145"/>
      <c r="QFN145"/>
      <c r="QFO145"/>
      <c r="QFP145"/>
      <c r="QFQ145"/>
      <c r="QFR145"/>
      <c r="QFS145"/>
      <c r="QFT145"/>
      <c r="QFU145"/>
      <c r="QFV145"/>
      <c r="QFW145"/>
      <c r="QFX145"/>
      <c r="QFY145"/>
      <c r="QFZ145"/>
      <c r="QGA145"/>
      <c r="QGB145"/>
      <c r="QGC145"/>
      <c r="QGD145"/>
      <c r="QGE145"/>
      <c r="QGF145"/>
      <c r="QGG145"/>
      <c r="QGH145"/>
      <c r="QGI145"/>
      <c r="QGJ145"/>
      <c r="QGK145"/>
      <c r="QGL145"/>
      <c r="QGM145"/>
      <c r="QGN145"/>
      <c r="QGO145"/>
      <c r="QGP145"/>
      <c r="QGQ145"/>
      <c r="QGR145"/>
      <c r="QGS145"/>
      <c r="QGT145"/>
      <c r="QGU145"/>
      <c r="QGV145"/>
      <c r="QGW145"/>
      <c r="QGX145"/>
      <c r="QGY145"/>
      <c r="QGZ145"/>
      <c r="QHA145"/>
      <c r="QHB145"/>
      <c r="QHC145"/>
      <c r="QHD145"/>
      <c r="QHE145"/>
      <c r="QHF145"/>
      <c r="QHG145"/>
      <c r="QHH145"/>
      <c r="QHI145"/>
      <c r="QHJ145"/>
      <c r="QHK145"/>
      <c r="QHL145"/>
      <c r="QHM145"/>
      <c r="QHN145"/>
      <c r="QHO145"/>
      <c r="QHP145"/>
      <c r="QHQ145"/>
      <c r="QHR145"/>
      <c r="QHS145"/>
      <c r="QHT145"/>
      <c r="QHU145"/>
      <c r="QHV145"/>
      <c r="QHW145"/>
      <c r="QHX145"/>
      <c r="QHY145"/>
      <c r="QHZ145"/>
      <c r="QIA145"/>
      <c r="QIB145"/>
      <c r="QIC145"/>
      <c r="QID145"/>
      <c r="QIE145"/>
      <c r="QIF145"/>
      <c r="QIG145"/>
      <c r="QIH145"/>
      <c r="QII145"/>
      <c r="QIJ145"/>
      <c r="QIK145"/>
      <c r="QIL145"/>
      <c r="QIM145"/>
      <c r="QIN145"/>
      <c r="QIO145"/>
      <c r="QIP145"/>
      <c r="QIQ145"/>
      <c r="QIR145"/>
      <c r="QIS145"/>
      <c r="QIT145"/>
      <c r="QIU145"/>
      <c r="QIV145"/>
      <c r="QIW145"/>
      <c r="QIX145"/>
      <c r="QIY145"/>
      <c r="QIZ145"/>
      <c r="QJA145"/>
      <c r="QJB145"/>
      <c r="QJC145"/>
      <c r="QJD145"/>
      <c r="QJE145"/>
      <c r="QJF145"/>
      <c r="QJG145"/>
      <c r="QJH145"/>
      <c r="QJI145"/>
      <c r="QJJ145"/>
      <c r="QJK145"/>
      <c r="QJL145"/>
      <c r="QJM145"/>
      <c r="QJN145"/>
      <c r="QJO145"/>
      <c r="QJP145"/>
      <c r="QJQ145"/>
      <c r="QJR145"/>
      <c r="QJS145"/>
      <c r="QJT145"/>
      <c r="QJU145"/>
      <c r="QJV145"/>
      <c r="QJW145"/>
      <c r="QJX145"/>
      <c r="QJY145"/>
      <c r="QJZ145"/>
      <c r="QKA145"/>
      <c r="QKB145"/>
      <c r="QKC145"/>
      <c r="QKD145"/>
      <c r="QKE145"/>
      <c r="QKF145"/>
      <c r="QKG145"/>
      <c r="QKH145"/>
      <c r="QKI145"/>
      <c r="QKJ145"/>
      <c r="QKK145"/>
      <c r="QKL145"/>
      <c r="QKM145"/>
      <c r="QKN145"/>
      <c r="QKO145"/>
      <c r="QKP145"/>
      <c r="QKQ145"/>
      <c r="QKR145"/>
      <c r="QKS145"/>
      <c r="QKT145"/>
      <c r="QKU145"/>
      <c r="QKV145"/>
      <c r="QKW145"/>
      <c r="QKX145"/>
      <c r="QKY145"/>
      <c r="QKZ145"/>
      <c r="QLA145"/>
      <c r="QLB145"/>
      <c r="QLC145"/>
      <c r="QLD145"/>
      <c r="QLE145"/>
      <c r="QLF145"/>
      <c r="QLG145"/>
      <c r="QLH145"/>
      <c r="QLI145"/>
      <c r="QLJ145"/>
      <c r="QLK145"/>
      <c r="QLL145"/>
      <c r="QLM145"/>
      <c r="QLN145"/>
      <c r="QLO145"/>
      <c r="QLP145"/>
      <c r="QLQ145"/>
      <c r="QLR145"/>
      <c r="QLS145"/>
      <c r="QLT145"/>
      <c r="QLU145"/>
      <c r="QLV145"/>
      <c r="QLW145"/>
      <c r="QLX145"/>
      <c r="QLY145"/>
      <c r="QLZ145"/>
      <c r="QMA145"/>
      <c r="QMB145"/>
      <c r="QMC145"/>
      <c r="QMD145"/>
      <c r="QME145"/>
      <c r="QMF145"/>
      <c r="QMG145"/>
      <c r="QMH145"/>
      <c r="QMI145"/>
      <c r="QMJ145"/>
      <c r="QMK145"/>
      <c r="QML145"/>
      <c r="QMM145"/>
      <c r="QMN145"/>
      <c r="QMO145"/>
      <c r="QMP145"/>
      <c r="QMQ145"/>
      <c r="QMR145"/>
      <c r="QMS145"/>
      <c r="QMT145"/>
      <c r="QMU145"/>
      <c r="QMV145"/>
      <c r="QMW145"/>
      <c r="QMX145"/>
      <c r="QMY145"/>
      <c r="QMZ145"/>
      <c r="QNA145"/>
      <c r="QNB145"/>
      <c r="QNC145"/>
      <c r="QND145"/>
      <c r="QNE145"/>
      <c r="QNF145"/>
      <c r="QNG145"/>
      <c r="QNH145"/>
      <c r="QNI145"/>
      <c r="QNJ145"/>
      <c r="QNK145"/>
      <c r="QNL145"/>
      <c r="QNM145"/>
      <c r="QNN145"/>
      <c r="QNO145"/>
      <c r="QNP145"/>
      <c r="QNQ145"/>
      <c r="QNR145"/>
      <c r="QNS145"/>
      <c r="QNT145"/>
      <c r="QNU145"/>
      <c r="QNV145"/>
      <c r="QNW145"/>
      <c r="QNX145"/>
      <c r="QNY145"/>
      <c r="QNZ145"/>
      <c r="QOA145"/>
      <c r="QOB145"/>
      <c r="QOC145"/>
      <c r="QOD145"/>
      <c r="QOE145"/>
      <c r="QOF145"/>
      <c r="QOG145"/>
      <c r="QOH145"/>
      <c r="QOI145"/>
      <c r="QOJ145"/>
      <c r="QOK145"/>
      <c r="QOL145"/>
      <c r="QOM145"/>
      <c r="QON145"/>
      <c r="QOO145"/>
      <c r="QOP145"/>
      <c r="QOQ145"/>
      <c r="QOR145"/>
      <c r="QOS145"/>
      <c r="QOT145"/>
      <c r="QOU145"/>
      <c r="QOV145"/>
      <c r="QOW145"/>
      <c r="QOX145"/>
      <c r="QOY145"/>
      <c r="QOZ145"/>
      <c r="QPA145"/>
      <c r="QPB145"/>
      <c r="QPC145"/>
      <c r="QPD145"/>
      <c r="QPE145"/>
      <c r="QPF145"/>
      <c r="QPG145"/>
      <c r="QPH145"/>
      <c r="QPI145"/>
      <c r="QPJ145"/>
      <c r="QPK145"/>
      <c r="QPL145"/>
      <c r="QPM145"/>
      <c r="QPN145"/>
      <c r="QPO145"/>
      <c r="QPP145"/>
      <c r="QPQ145"/>
      <c r="QPR145"/>
      <c r="QPS145"/>
      <c r="QPT145"/>
      <c r="QPU145"/>
      <c r="QPV145"/>
      <c r="QPW145"/>
      <c r="QPX145"/>
      <c r="QPY145"/>
      <c r="QPZ145"/>
      <c r="QQA145"/>
      <c r="QQB145"/>
      <c r="QQC145"/>
      <c r="QQD145"/>
      <c r="QQE145"/>
      <c r="QQF145"/>
      <c r="QQG145"/>
      <c r="QQH145"/>
      <c r="QQI145"/>
      <c r="QQJ145"/>
      <c r="QQK145"/>
      <c r="QQL145"/>
      <c r="QQM145"/>
      <c r="QQN145"/>
      <c r="QQO145"/>
      <c r="QQP145"/>
      <c r="QQQ145"/>
      <c r="QQR145"/>
      <c r="QQS145"/>
      <c r="QQT145"/>
      <c r="QQU145"/>
      <c r="QQV145"/>
      <c r="QQW145"/>
      <c r="QQX145"/>
      <c r="QQY145"/>
      <c r="QQZ145"/>
      <c r="QRA145"/>
      <c r="QRB145"/>
      <c r="QRC145"/>
      <c r="QRD145"/>
      <c r="QRE145"/>
      <c r="QRF145"/>
      <c r="QRG145"/>
      <c r="QRH145"/>
      <c r="QRI145"/>
      <c r="QRJ145"/>
      <c r="QRK145"/>
      <c r="QRL145"/>
      <c r="QRM145"/>
      <c r="QRN145"/>
      <c r="QRO145"/>
      <c r="QRP145"/>
      <c r="QRQ145"/>
      <c r="QRR145"/>
      <c r="QRS145"/>
      <c r="QRT145"/>
      <c r="QRU145"/>
      <c r="QRV145"/>
      <c r="QRW145"/>
      <c r="QRX145"/>
      <c r="QRY145"/>
      <c r="QRZ145"/>
      <c r="QSA145"/>
      <c r="QSB145"/>
      <c r="QSC145"/>
      <c r="QSD145"/>
      <c r="QSE145"/>
      <c r="QSF145"/>
      <c r="QSG145"/>
      <c r="QSH145"/>
      <c r="QSI145"/>
      <c r="QSJ145"/>
      <c r="QSK145"/>
      <c r="QSL145"/>
      <c r="QSM145"/>
      <c r="QSN145"/>
      <c r="QSO145"/>
      <c r="QSP145"/>
      <c r="QSQ145"/>
      <c r="QSR145"/>
      <c r="QSS145"/>
      <c r="QST145"/>
      <c r="QSU145"/>
      <c r="QSV145"/>
      <c r="QSW145"/>
      <c r="QSX145"/>
      <c r="QSY145"/>
      <c r="QSZ145"/>
      <c r="QTA145"/>
      <c r="QTB145"/>
      <c r="QTC145"/>
      <c r="QTD145"/>
      <c r="QTE145"/>
      <c r="QTF145"/>
      <c r="QTG145"/>
      <c r="QTH145"/>
      <c r="QTI145"/>
      <c r="QTJ145"/>
      <c r="QTK145"/>
      <c r="QTL145"/>
      <c r="QTM145"/>
      <c r="QTN145"/>
      <c r="QTO145"/>
      <c r="QTP145"/>
      <c r="QTQ145"/>
      <c r="QTR145"/>
      <c r="QTS145"/>
      <c r="QTT145"/>
      <c r="QTU145"/>
      <c r="QTV145"/>
      <c r="QTW145"/>
      <c r="QTX145"/>
      <c r="QTY145"/>
      <c r="QTZ145"/>
      <c r="QUA145"/>
      <c r="QUB145"/>
      <c r="QUC145"/>
      <c r="QUD145"/>
      <c r="QUE145"/>
      <c r="QUF145"/>
      <c r="QUG145"/>
      <c r="QUH145"/>
      <c r="QUI145"/>
      <c r="QUJ145"/>
      <c r="QUK145"/>
      <c r="QUL145"/>
      <c r="QUM145"/>
      <c r="QUN145"/>
      <c r="QUO145"/>
      <c r="QUP145"/>
      <c r="QUQ145"/>
      <c r="QUR145"/>
      <c r="QUS145"/>
      <c r="QUT145"/>
      <c r="QUU145"/>
      <c r="QUV145"/>
      <c r="QUW145"/>
      <c r="QUX145"/>
      <c r="QUY145"/>
      <c r="QUZ145"/>
      <c r="QVA145"/>
      <c r="QVB145"/>
      <c r="QVC145"/>
      <c r="QVD145"/>
      <c r="QVE145"/>
      <c r="QVF145"/>
      <c r="QVG145"/>
      <c r="QVH145"/>
      <c r="QVI145"/>
      <c r="QVJ145"/>
      <c r="QVK145"/>
      <c r="QVL145"/>
      <c r="QVM145"/>
      <c r="QVN145"/>
      <c r="QVO145"/>
      <c r="QVP145"/>
      <c r="QVQ145"/>
      <c r="QVR145"/>
      <c r="QVS145"/>
      <c r="QVT145"/>
      <c r="QVU145"/>
      <c r="QVV145"/>
      <c r="QVW145"/>
      <c r="QVX145"/>
      <c r="QVY145"/>
      <c r="QVZ145"/>
      <c r="QWA145"/>
      <c r="QWB145"/>
      <c r="QWC145"/>
      <c r="QWD145"/>
      <c r="QWE145"/>
      <c r="QWF145"/>
      <c r="QWG145"/>
      <c r="QWH145"/>
      <c r="QWI145"/>
      <c r="QWJ145"/>
      <c r="QWK145"/>
      <c r="QWL145"/>
      <c r="QWM145"/>
      <c r="QWN145"/>
      <c r="QWO145"/>
      <c r="QWP145"/>
      <c r="QWQ145"/>
      <c r="QWR145"/>
      <c r="QWS145"/>
      <c r="QWT145"/>
      <c r="QWU145"/>
      <c r="QWV145"/>
      <c r="QWW145"/>
      <c r="QWX145"/>
      <c r="QWY145"/>
      <c r="QWZ145"/>
      <c r="QXA145"/>
      <c r="QXB145"/>
      <c r="QXC145"/>
      <c r="QXD145"/>
      <c r="QXE145"/>
      <c r="QXF145"/>
      <c r="QXG145"/>
      <c r="QXH145"/>
      <c r="QXI145"/>
      <c r="QXJ145"/>
      <c r="QXK145"/>
      <c r="QXL145"/>
      <c r="QXM145"/>
      <c r="QXN145"/>
      <c r="QXO145"/>
      <c r="QXP145"/>
      <c r="QXQ145"/>
      <c r="QXR145"/>
      <c r="QXS145"/>
      <c r="QXT145"/>
      <c r="QXU145"/>
      <c r="QXV145"/>
      <c r="QXW145"/>
      <c r="QXX145"/>
      <c r="QXY145"/>
      <c r="QXZ145"/>
      <c r="QYA145"/>
      <c r="QYB145"/>
      <c r="QYC145"/>
      <c r="QYD145"/>
      <c r="QYE145"/>
      <c r="QYF145"/>
      <c r="QYG145"/>
      <c r="QYH145"/>
      <c r="QYI145"/>
      <c r="QYJ145"/>
      <c r="QYK145"/>
      <c r="QYL145"/>
      <c r="QYM145"/>
      <c r="QYN145"/>
      <c r="QYO145"/>
      <c r="QYP145"/>
      <c r="QYQ145"/>
      <c r="QYR145"/>
      <c r="QYS145"/>
      <c r="QYT145"/>
      <c r="QYU145"/>
      <c r="QYV145"/>
      <c r="QYW145"/>
      <c r="QYX145"/>
      <c r="QYY145"/>
      <c r="QYZ145"/>
      <c r="QZA145"/>
      <c r="QZB145"/>
      <c r="QZC145"/>
      <c r="QZD145"/>
      <c r="QZE145"/>
      <c r="QZF145"/>
      <c r="QZG145"/>
      <c r="QZH145"/>
      <c r="QZI145"/>
      <c r="QZJ145"/>
      <c r="QZK145"/>
      <c r="QZL145"/>
      <c r="QZM145"/>
      <c r="QZN145"/>
      <c r="QZO145"/>
      <c r="QZP145"/>
      <c r="QZQ145"/>
      <c r="QZR145"/>
      <c r="QZS145"/>
      <c r="QZT145"/>
      <c r="QZU145"/>
      <c r="QZV145"/>
      <c r="QZW145"/>
      <c r="QZX145"/>
      <c r="QZY145"/>
      <c r="QZZ145"/>
      <c r="RAA145"/>
      <c r="RAB145"/>
      <c r="RAC145"/>
      <c r="RAD145"/>
      <c r="RAE145"/>
      <c r="RAF145"/>
      <c r="RAG145"/>
      <c r="RAH145"/>
      <c r="RAI145"/>
      <c r="RAJ145"/>
      <c r="RAK145"/>
      <c r="RAL145"/>
      <c r="RAM145"/>
      <c r="RAN145"/>
      <c r="RAO145"/>
      <c r="RAP145"/>
      <c r="RAQ145"/>
      <c r="RAR145"/>
      <c r="RAS145"/>
      <c r="RAT145"/>
      <c r="RAU145"/>
      <c r="RAV145"/>
      <c r="RAW145"/>
      <c r="RAX145"/>
      <c r="RAY145"/>
      <c r="RAZ145"/>
      <c r="RBA145"/>
      <c r="RBB145"/>
      <c r="RBC145"/>
      <c r="RBD145"/>
      <c r="RBE145"/>
      <c r="RBF145"/>
      <c r="RBG145"/>
      <c r="RBH145"/>
      <c r="RBI145"/>
      <c r="RBJ145"/>
      <c r="RBK145"/>
      <c r="RBL145"/>
      <c r="RBM145"/>
      <c r="RBN145"/>
      <c r="RBO145"/>
      <c r="RBP145"/>
      <c r="RBQ145"/>
      <c r="RBR145"/>
      <c r="RBS145"/>
      <c r="RBT145"/>
      <c r="RBU145"/>
      <c r="RBV145"/>
      <c r="RBW145"/>
      <c r="RBX145"/>
      <c r="RBY145"/>
      <c r="RBZ145"/>
      <c r="RCA145"/>
      <c r="RCB145"/>
      <c r="RCC145"/>
      <c r="RCD145"/>
      <c r="RCE145"/>
      <c r="RCF145"/>
      <c r="RCG145"/>
      <c r="RCH145"/>
      <c r="RCI145"/>
      <c r="RCJ145"/>
      <c r="RCK145"/>
      <c r="RCL145"/>
      <c r="RCM145"/>
      <c r="RCN145"/>
      <c r="RCO145"/>
      <c r="RCP145"/>
      <c r="RCQ145"/>
      <c r="RCR145"/>
      <c r="RCS145"/>
      <c r="RCT145"/>
      <c r="RCU145"/>
      <c r="RCV145"/>
      <c r="RCW145"/>
      <c r="RCX145"/>
      <c r="RCY145"/>
      <c r="RCZ145"/>
      <c r="RDA145"/>
      <c r="RDB145"/>
      <c r="RDC145"/>
      <c r="RDD145"/>
      <c r="RDE145"/>
      <c r="RDF145"/>
      <c r="RDG145"/>
      <c r="RDH145"/>
      <c r="RDI145"/>
      <c r="RDJ145"/>
      <c r="RDK145"/>
      <c r="RDL145"/>
      <c r="RDM145"/>
      <c r="RDN145"/>
      <c r="RDO145"/>
      <c r="RDP145"/>
      <c r="RDQ145"/>
      <c r="RDR145"/>
      <c r="RDS145"/>
      <c r="RDT145"/>
      <c r="RDU145"/>
      <c r="RDV145"/>
      <c r="RDW145"/>
      <c r="RDX145"/>
      <c r="RDY145"/>
      <c r="RDZ145"/>
      <c r="REA145"/>
      <c r="REB145"/>
      <c r="REC145"/>
      <c r="RED145"/>
      <c r="REE145"/>
      <c r="REF145"/>
      <c r="REG145"/>
      <c r="REH145"/>
      <c r="REI145"/>
      <c r="REJ145"/>
      <c r="REK145"/>
      <c r="REL145"/>
      <c r="REM145"/>
      <c r="REN145"/>
      <c r="REO145"/>
      <c r="REP145"/>
      <c r="REQ145"/>
      <c r="RER145"/>
      <c r="RES145"/>
      <c r="RET145"/>
      <c r="REU145"/>
      <c r="REV145"/>
      <c r="REW145"/>
      <c r="REX145"/>
      <c r="REY145"/>
      <c r="REZ145"/>
      <c r="RFA145"/>
      <c r="RFB145"/>
      <c r="RFC145"/>
      <c r="RFD145"/>
      <c r="RFE145"/>
      <c r="RFF145"/>
      <c r="RFG145"/>
      <c r="RFH145"/>
      <c r="RFI145"/>
      <c r="RFJ145"/>
      <c r="RFK145"/>
      <c r="RFL145"/>
      <c r="RFM145"/>
      <c r="RFN145"/>
      <c r="RFO145"/>
      <c r="RFP145"/>
      <c r="RFQ145"/>
      <c r="RFR145"/>
      <c r="RFS145"/>
      <c r="RFT145"/>
      <c r="RFU145"/>
      <c r="RFV145"/>
      <c r="RFW145"/>
      <c r="RFX145"/>
      <c r="RFY145"/>
      <c r="RFZ145"/>
      <c r="RGA145"/>
      <c r="RGB145"/>
      <c r="RGC145"/>
      <c r="RGD145"/>
      <c r="RGE145"/>
      <c r="RGF145"/>
      <c r="RGG145"/>
      <c r="RGH145"/>
      <c r="RGI145"/>
      <c r="RGJ145"/>
      <c r="RGK145"/>
      <c r="RGL145"/>
      <c r="RGM145"/>
      <c r="RGN145"/>
      <c r="RGO145"/>
      <c r="RGP145"/>
      <c r="RGQ145"/>
      <c r="RGR145"/>
      <c r="RGS145"/>
      <c r="RGT145"/>
      <c r="RGU145"/>
      <c r="RGV145"/>
      <c r="RGW145"/>
      <c r="RGX145"/>
      <c r="RGY145"/>
      <c r="RGZ145"/>
      <c r="RHA145"/>
      <c r="RHB145"/>
      <c r="RHC145"/>
      <c r="RHD145"/>
      <c r="RHE145"/>
      <c r="RHF145"/>
      <c r="RHG145"/>
      <c r="RHH145"/>
      <c r="RHI145"/>
      <c r="RHJ145"/>
      <c r="RHK145"/>
      <c r="RHL145"/>
      <c r="RHM145"/>
      <c r="RHN145"/>
      <c r="RHO145"/>
      <c r="RHP145"/>
      <c r="RHQ145"/>
      <c r="RHR145"/>
      <c r="RHS145"/>
      <c r="RHT145"/>
      <c r="RHU145"/>
      <c r="RHV145"/>
      <c r="RHW145"/>
      <c r="RHX145"/>
      <c r="RHY145"/>
      <c r="RHZ145"/>
      <c r="RIA145"/>
      <c r="RIB145"/>
      <c r="RIC145"/>
      <c r="RID145"/>
      <c r="RIE145"/>
      <c r="RIF145"/>
      <c r="RIG145"/>
      <c r="RIH145"/>
      <c r="RII145"/>
      <c r="RIJ145"/>
      <c r="RIK145"/>
      <c r="RIL145"/>
      <c r="RIM145"/>
      <c r="RIN145"/>
      <c r="RIO145"/>
      <c r="RIP145"/>
      <c r="RIQ145"/>
      <c r="RIR145"/>
      <c r="RIS145"/>
      <c r="RIT145"/>
      <c r="RIU145"/>
      <c r="RIV145"/>
      <c r="RIW145"/>
      <c r="RIX145"/>
      <c r="RIY145"/>
      <c r="RIZ145"/>
      <c r="RJA145"/>
      <c r="RJB145"/>
      <c r="RJC145"/>
      <c r="RJD145"/>
      <c r="RJE145"/>
      <c r="RJF145"/>
      <c r="RJG145"/>
      <c r="RJH145"/>
      <c r="RJI145"/>
      <c r="RJJ145"/>
      <c r="RJK145"/>
      <c r="RJL145"/>
      <c r="RJM145"/>
      <c r="RJN145"/>
      <c r="RJO145"/>
      <c r="RJP145"/>
      <c r="RJQ145"/>
      <c r="RJR145"/>
      <c r="RJS145"/>
      <c r="RJT145"/>
      <c r="RJU145"/>
      <c r="RJV145"/>
      <c r="RJW145"/>
      <c r="RJX145"/>
      <c r="RJY145"/>
      <c r="RJZ145"/>
      <c r="RKA145"/>
      <c r="RKB145"/>
      <c r="RKC145"/>
      <c r="RKD145"/>
      <c r="RKE145"/>
      <c r="RKF145"/>
      <c r="RKG145"/>
      <c r="RKH145"/>
      <c r="RKI145"/>
      <c r="RKJ145"/>
      <c r="RKK145"/>
      <c r="RKL145"/>
      <c r="RKM145"/>
      <c r="RKN145"/>
      <c r="RKO145"/>
      <c r="RKP145"/>
      <c r="RKQ145"/>
      <c r="RKR145"/>
      <c r="RKS145"/>
      <c r="RKT145"/>
      <c r="RKU145"/>
      <c r="RKV145"/>
      <c r="RKW145"/>
      <c r="RKX145"/>
      <c r="RKY145"/>
      <c r="RKZ145"/>
      <c r="RLA145"/>
      <c r="RLB145"/>
      <c r="RLC145"/>
      <c r="RLD145"/>
      <c r="RLE145"/>
      <c r="RLF145"/>
      <c r="RLG145"/>
      <c r="RLH145"/>
      <c r="RLI145"/>
      <c r="RLJ145"/>
      <c r="RLK145"/>
      <c r="RLL145"/>
      <c r="RLM145"/>
      <c r="RLN145"/>
      <c r="RLO145"/>
      <c r="RLP145"/>
      <c r="RLQ145"/>
      <c r="RLR145"/>
      <c r="RLS145"/>
      <c r="RLT145"/>
      <c r="RLU145"/>
      <c r="RLV145"/>
      <c r="RLW145"/>
      <c r="RLX145"/>
      <c r="RLY145"/>
      <c r="RLZ145"/>
      <c r="RMA145"/>
      <c r="RMB145"/>
      <c r="RMC145"/>
      <c r="RMD145"/>
      <c r="RME145"/>
      <c r="RMF145"/>
      <c r="RMG145"/>
      <c r="RMH145"/>
      <c r="RMI145"/>
      <c r="RMJ145"/>
      <c r="RMK145"/>
      <c r="RML145"/>
      <c r="RMM145"/>
      <c r="RMN145"/>
      <c r="RMO145"/>
      <c r="RMP145"/>
      <c r="RMQ145"/>
      <c r="RMR145"/>
      <c r="RMS145"/>
      <c r="RMT145"/>
      <c r="RMU145"/>
      <c r="RMV145"/>
      <c r="RMW145"/>
      <c r="RMX145"/>
      <c r="RMY145"/>
      <c r="RMZ145"/>
      <c r="RNA145"/>
      <c r="RNB145"/>
      <c r="RNC145"/>
      <c r="RND145"/>
      <c r="RNE145"/>
      <c r="RNF145"/>
      <c r="RNG145"/>
      <c r="RNH145"/>
      <c r="RNI145"/>
      <c r="RNJ145"/>
      <c r="RNK145"/>
      <c r="RNL145"/>
      <c r="RNM145"/>
      <c r="RNN145"/>
      <c r="RNO145"/>
      <c r="RNP145"/>
      <c r="RNQ145"/>
      <c r="RNR145"/>
      <c r="RNS145"/>
      <c r="RNT145"/>
      <c r="RNU145"/>
      <c r="RNV145"/>
      <c r="RNW145"/>
      <c r="RNX145"/>
      <c r="RNY145"/>
      <c r="RNZ145"/>
      <c r="ROA145"/>
      <c r="ROB145"/>
      <c r="ROC145"/>
      <c r="ROD145"/>
      <c r="ROE145"/>
      <c r="ROF145"/>
      <c r="ROG145"/>
      <c r="ROH145"/>
      <c r="ROI145"/>
      <c r="ROJ145"/>
      <c r="ROK145"/>
      <c r="ROL145"/>
      <c r="ROM145"/>
      <c r="RON145"/>
      <c r="ROO145"/>
      <c r="ROP145"/>
      <c r="ROQ145"/>
      <c r="ROR145"/>
      <c r="ROS145"/>
      <c r="ROT145"/>
      <c r="ROU145"/>
      <c r="ROV145"/>
      <c r="ROW145"/>
      <c r="ROX145"/>
      <c r="ROY145"/>
      <c r="ROZ145"/>
      <c r="RPA145"/>
      <c r="RPB145"/>
      <c r="RPC145"/>
      <c r="RPD145"/>
      <c r="RPE145"/>
      <c r="RPF145"/>
      <c r="RPG145"/>
      <c r="RPH145"/>
      <c r="RPI145"/>
      <c r="RPJ145"/>
      <c r="RPK145"/>
      <c r="RPL145"/>
      <c r="RPM145"/>
      <c r="RPN145"/>
      <c r="RPO145"/>
      <c r="RPP145"/>
      <c r="RPQ145"/>
      <c r="RPR145"/>
      <c r="RPS145"/>
      <c r="RPT145"/>
      <c r="RPU145"/>
      <c r="RPV145"/>
      <c r="RPW145"/>
      <c r="RPX145"/>
      <c r="RPY145"/>
      <c r="RPZ145"/>
      <c r="RQA145"/>
      <c r="RQB145"/>
      <c r="RQC145"/>
      <c r="RQD145"/>
      <c r="RQE145"/>
      <c r="RQF145"/>
      <c r="RQG145"/>
      <c r="RQH145"/>
      <c r="RQI145"/>
      <c r="RQJ145"/>
      <c r="RQK145"/>
      <c r="RQL145"/>
      <c r="RQM145"/>
      <c r="RQN145"/>
      <c r="RQO145"/>
      <c r="RQP145"/>
      <c r="RQQ145"/>
      <c r="RQR145"/>
      <c r="RQS145"/>
      <c r="RQT145"/>
      <c r="RQU145"/>
      <c r="RQV145"/>
      <c r="RQW145"/>
      <c r="RQX145"/>
      <c r="RQY145"/>
      <c r="RQZ145"/>
      <c r="RRA145"/>
      <c r="RRB145"/>
      <c r="RRC145"/>
      <c r="RRD145"/>
      <c r="RRE145"/>
      <c r="RRF145"/>
      <c r="RRG145"/>
      <c r="RRH145"/>
      <c r="RRI145"/>
      <c r="RRJ145"/>
      <c r="RRK145"/>
      <c r="RRL145"/>
      <c r="RRM145"/>
      <c r="RRN145"/>
      <c r="RRO145"/>
      <c r="RRP145"/>
      <c r="RRQ145"/>
      <c r="RRR145"/>
      <c r="RRS145"/>
      <c r="RRT145"/>
      <c r="RRU145"/>
      <c r="RRV145"/>
      <c r="RRW145"/>
      <c r="RRX145"/>
      <c r="RRY145"/>
      <c r="RRZ145"/>
      <c r="RSA145"/>
      <c r="RSB145"/>
      <c r="RSC145"/>
      <c r="RSD145"/>
      <c r="RSE145"/>
      <c r="RSF145"/>
      <c r="RSG145"/>
      <c r="RSH145"/>
      <c r="RSI145"/>
      <c r="RSJ145"/>
      <c r="RSK145"/>
      <c r="RSL145"/>
      <c r="RSM145"/>
      <c r="RSN145"/>
      <c r="RSO145"/>
      <c r="RSP145"/>
      <c r="RSQ145"/>
      <c r="RSR145"/>
      <c r="RSS145"/>
      <c r="RST145"/>
      <c r="RSU145"/>
      <c r="RSV145"/>
      <c r="RSW145"/>
      <c r="RSX145"/>
      <c r="RSY145"/>
      <c r="RSZ145"/>
      <c r="RTA145"/>
      <c r="RTB145"/>
      <c r="RTC145"/>
      <c r="RTD145"/>
      <c r="RTE145"/>
      <c r="RTF145"/>
      <c r="RTG145"/>
      <c r="RTH145"/>
      <c r="RTI145"/>
      <c r="RTJ145"/>
      <c r="RTK145"/>
      <c r="RTL145"/>
      <c r="RTM145"/>
      <c r="RTN145"/>
      <c r="RTO145"/>
      <c r="RTP145"/>
      <c r="RTQ145"/>
      <c r="RTR145"/>
      <c r="RTS145"/>
      <c r="RTT145"/>
      <c r="RTU145"/>
      <c r="RTV145"/>
      <c r="RTW145"/>
      <c r="RTX145"/>
      <c r="RTY145"/>
      <c r="RTZ145"/>
      <c r="RUA145"/>
      <c r="RUB145"/>
      <c r="RUC145"/>
      <c r="RUD145"/>
      <c r="RUE145"/>
      <c r="RUF145"/>
      <c r="RUG145"/>
      <c r="RUH145"/>
      <c r="RUI145"/>
      <c r="RUJ145"/>
      <c r="RUK145"/>
      <c r="RUL145"/>
      <c r="RUM145"/>
      <c r="RUN145"/>
      <c r="RUO145"/>
      <c r="RUP145"/>
      <c r="RUQ145"/>
      <c r="RUR145"/>
      <c r="RUS145"/>
      <c r="RUT145"/>
      <c r="RUU145"/>
      <c r="RUV145"/>
      <c r="RUW145"/>
      <c r="RUX145"/>
      <c r="RUY145"/>
      <c r="RUZ145"/>
      <c r="RVA145"/>
      <c r="RVB145"/>
      <c r="RVC145"/>
      <c r="RVD145"/>
      <c r="RVE145"/>
      <c r="RVF145"/>
      <c r="RVG145"/>
      <c r="RVH145"/>
      <c r="RVI145"/>
      <c r="RVJ145"/>
      <c r="RVK145"/>
      <c r="RVL145"/>
      <c r="RVM145"/>
      <c r="RVN145"/>
      <c r="RVO145"/>
      <c r="RVP145"/>
      <c r="RVQ145"/>
      <c r="RVR145"/>
      <c r="RVS145"/>
      <c r="RVT145"/>
      <c r="RVU145"/>
      <c r="RVV145"/>
      <c r="RVW145"/>
      <c r="RVX145"/>
      <c r="RVY145"/>
      <c r="RVZ145"/>
      <c r="RWA145"/>
      <c r="RWB145"/>
      <c r="RWC145"/>
      <c r="RWD145"/>
      <c r="RWE145"/>
      <c r="RWF145"/>
      <c r="RWG145"/>
      <c r="RWH145"/>
      <c r="RWI145"/>
      <c r="RWJ145"/>
      <c r="RWK145"/>
      <c r="RWL145"/>
      <c r="RWM145"/>
      <c r="RWN145"/>
      <c r="RWO145"/>
      <c r="RWP145"/>
      <c r="RWQ145"/>
      <c r="RWR145"/>
      <c r="RWS145"/>
      <c r="RWT145"/>
      <c r="RWU145"/>
      <c r="RWV145"/>
      <c r="RWW145"/>
      <c r="RWX145"/>
      <c r="RWY145"/>
      <c r="RWZ145"/>
      <c r="RXA145"/>
      <c r="RXB145"/>
      <c r="RXC145"/>
      <c r="RXD145"/>
      <c r="RXE145"/>
      <c r="RXF145"/>
      <c r="RXG145"/>
      <c r="RXH145"/>
      <c r="RXI145"/>
      <c r="RXJ145"/>
      <c r="RXK145"/>
      <c r="RXL145"/>
      <c r="RXM145"/>
      <c r="RXN145"/>
      <c r="RXO145"/>
      <c r="RXP145"/>
      <c r="RXQ145"/>
      <c r="RXR145"/>
      <c r="RXS145"/>
      <c r="RXT145"/>
      <c r="RXU145"/>
      <c r="RXV145"/>
      <c r="RXW145"/>
      <c r="RXX145"/>
      <c r="RXY145"/>
      <c r="RXZ145"/>
      <c r="RYA145"/>
      <c r="RYB145"/>
      <c r="RYC145"/>
      <c r="RYD145"/>
      <c r="RYE145"/>
      <c r="RYF145"/>
      <c r="RYG145"/>
      <c r="RYH145"/>
      <c r="RYI145"/>
      <c r="RYJ145"/>
      <c r="RYK145"/>
      <c r="RYL145"/>
      <c r="RYM145"/>
      <c r="RYN145"/>
      <c r="RYO145"/>
      <c r="RYP145"/>
      <c r="RYQ145"/>
      <c r="RYR145"/>
      <c r="RYS145"/>
      <c r="RYT145"/>
      <c r="RYU145"/>
      <c r="RYV145"/>
      <c r="RYW145"/>
      <c r="RYX145"/>
      <c r="RYY145"/>
      <c r="RYZ145"/>
      <c r="RZA145"/>
      <c r="RZB145"/>
      <c r="RZC145"/>
      <c r="RZD145"/>
      <c r="RZE145"/>
      <c r="RZF145"/>
      <c r="RZG145"/>
      <c r="RZH145"/>
      <c r="RZI145"/>
      <c r="RZJ145"/>
      <c r="RZK145"/>
      <c r="RZL145"/>
      <c r="RZM145"/>
      <c r="RZN145"/>
      <c r="RZO145"/>
      <c r="RZP145"/>
      <c r="RZQ145"/>
      <c r="RZR145"/>
      <c r="RZS145"/>
      <c r="RZT145"/>
      <c r="RZU145"/>
      <c r="RZV145"/>
      <c r="RZW145"/>
      <c r="RZX145"/>
      <c r="RZY145"/>
      <c r="RZZ145"/>
      <c r="SAA145"/>
      <c r="SAB145"/>
      <c r="SAC145"/>
      <c r="SAD145"/>
      <c r="SAE145"/>
      <c r="SAF145"/>
      <c r="SAG145"/>
      <c r="SAH145"/>
      <c r="SAI145"/>
      <c r="SAJ145"/>
      <c r="SAK145"/>
      <c r="SAL145"/>
      <c r="SAM145"/>
      <c r="SAN145"/>
      <c r="SAO145"/>
      <c r="SAP145"/>
      <c r="SAQ145"/>
      <c r="SAR145"/>
      <c r="SAS145"/>
      <c r="SAT145"/>
      <c r="SAU145"/>
      <c r="SAV145"/>
      <c r="SAW145"/>
      <c r="SAX145"/>
      <c r="SAY145"/>
      <c r="SAZ145"/>
      <c r="SBA145"/>
      <c r="SBB145"/>
      <c r="SBC145"/>
      <c r="SBD145"/>
      <c r="SBE145"/>
      <c r="SBF145"/>
      <c r="SBG145"/>
      <c r="SBH145"/>
      <c r="SBI145"/>
      <c r="SBJ145"/>
      <c r="SBK145"/>
      <c r="SBL145"/>
      <c r="SBM145"/>
      <c r="SBN145"/>
      <c r="SBO145"/>
      <c r="SBP145"/>
      <c r="SBQ145"/>
      <c r="SBR145"/>
      <c r="SBS145"/>
      <c r="SBT145"/>
      <c r="SBU145"/>
      <c r="SBV145"/>
      <c r="SBW145"/>
      <c r="SBX145"/>
      <c r="SBY145"/>
      <c r="SBZ145"/>
      <c r="SCA145"/>
      <c r="SCB145"/>
      <c r="SCC145"/>
      <c r="SCD145"/>
      <c r="SCE145"/>
      <c r="SCF145"/>
      <c r="SCG145"/>
      <c r="SCH145"/>
      <c r="SCI145"/>
      <c r="SCJ145"/>
      <c r="SCK145"/>
      <c r="SCL145"/>
      <c r="SCM145"/>
      <c r="SCN145"/>
      <c r="SCO145"/>
      <c r="SCP145"/>
      <c r="SCQ145"/>
      <c r="SCR145"/>
      <c r="SCS145"/>
      <c r="SCT145"/>
      <c r="SCU145"/>
      <c r="SCV145"/>
      <c r="SCW145"/>
      <c r="SCX145"/>
      <c r="SCY145"/>
      <c r="SCZ145"/>
      <c r="SDA145"/>
      <c r="SDB145"/>
      <c r="SDC145"/>
      <c r="SDD145"/>
      <c r="SDE145"/>
      <c r="SDF145"/>
      <c r="SDG145"/>
      <c r="SDH145"/>
      <c r="SDI145"/>
      <c r="SDJ145"/>
      <c r="SDK145"/>
      <c r="SDL145"/>
      <c r="SDM145"/>
      <c r="SDN145"/>
      <c r="SDO145"/>
      <c r="SDP145"/>
      <c r="SDQ145"/>
      <c r="SDR145"/>
      <c r="SDS145"/>
      <c r="SDT145"/>
      <c r="SDU145"/>
      <c r="SDV145"/>
      <c r="SDW145"/>
      <c r="SDX145"/>
      <c r="SDY145"/>
      <c r="SDZ145"/>
      <c r="SEA145"/>
      <c r="SEB145"/>
      <c r="SEC145"/>
      <c r="SED145"/>
      <c r="SEE145"/>
      <c r="SEF145"/>
      <c r="SEG145"/>
      <c r="SEH145"/>
      <c r="SEI145"/>
      <c r="SEJ145"/>
      <c r="SEK145"/>
      <c r="SEL145"/>
      <c r="SEM145"/>
      <c r="SEN145"/>
      <c r="SEO145"/>
      <c r="SEP145"/>
      <c r="SEQ145"/>
      <c r="SER145"/>
      <c r="SES145"/>
      <c r="SET145"/>
      <c r="SEU145"/>
      <c r="SEV145"/>
      <c r="SEW145"/>
      <c r="SEX145"/>
      <c r="SEY145"/>
      <c r="SEZ145"/>
      <c r="SFA145"/>
      <c r="SFB145"/>
      <c r="SFC145"/>
      <c r="SFD145"/>
      <c r="SFE145"/>
      <c r="SFF145"/>
      <c r="SFG145"/>
      <c r="SFH145"/>
      <c r="SFI145"/>
      <c r="SFJ145"/>
      <c r="SFK145"/>
      <c r="SFL145"/>
      <c r="SFM145"/>
      <c r="SFN145"/>
      <c r="SFO145"/>
      <c r="SFP145"/>
      <c r="SFQ145"/>
      <c r="SFR145"/>
      <c r="SFS145"/>
      <c r="SFT145"/>
      <c r="SFU145"/>
      <c r="SFV145"/>
      <c r="SFW145"/>
      <c r="SFX145"/>
      <c r="SFY145"/>
      <c r="SFZ145"/>
      <c r="SGA145"/>
      <c r="SGB145"/>
      <c r="SGC145"/>
      <c r="SGD145"/>
      <c r="SGE145"/>
      <c r="SGF145"/>
      <c r="SGG145"/>
      <c r="SGH145"/>
      <c r="SGI145"/>
      <c r="SGJ145"/>
      <c r="SGK145"/>
      <c r="SGL145"/>
      <c r="SGM145"/>
      <c r="SGN145"/>
      <c r="SGO145"/>
      <c r="SGP145"/>
      <c r="SGQ145"/>
      <c r="SGR145"/>
      <c r="SGS145"/>
      <c r="SGT145"/>
      <c r="SGU145"/>
      <c r="SGV145"/>
      <c r="SGW145"/>
      <c r="SGX145"/>
      <c r="SGY145"/>
      <c r="SGZ145"/>
      <c r="SHA145"/>
      <c r="SHB145"/>
      <c r="SHC145"/>
      <c r="SHD145"/>
      <c r="SHE145"/>
      <c r="SHF145"/>
      <c r="SHG145"/>
      <c r="SHH145"/>
      <c r="SHI145"/>
      <c r="SHJ145"/>
      <c r="SHK145"/>
      <c r="SHL145"/>
      <c r="SHM145"/>
      <c r="SHN145"/>
      <c r="SHO145"/>
      <c r="SHP145"/>
      <c r="SHQ145"/>
      <c r="SHR145"/>
      <c r="SHS145"/>
      <c r="SHT145"/>
      <c r="SHU145"/>
      <c r="SHV145"/>
      <c r="SHW145"/>
      <c r="SHX145"/>
      <c r="SHY145"/>
      <c r="SHZ145"/>
      <c r="SIA145"/>
      <c r="SIB145"/>
      <c r="SIC145"/>
      <c r="SID145"/>
      <c r="SIE145"/>
      <c r="SIF145"/>
      <c r="SIG145"/>
      <c r="SIH145"/>
      <c r="SII145"/>
      <c r="SIJ145"/>
      <c r="SIK145"/>
      <c r="SIL145"/>
      <c r="SIM145"/>
      <c r="SIN145"/>
      <c r="SIO145"/>
      <c r="SIP145"/>
      <c r="SIQ145"/>
      <c r="SIR145"/>
      <c r="SIS145"/>
      <c r="SIT145"/>
      <c r="SIU145"/>
      <c r="SIV145"/>
      <c r="SIW145"/>
      <c r="SIX145"/>
      <c r="SIY145"/>
      <c r="SIZ145"/>
      <c r="SJA145"/>
      <c r="SJB145"/>
      <c r="SJC145"/>
      <c r="SJD145"/>
      <c r="SJE145"/>
      <c r="SJF145"/>
      <c r="SJG145"/>
      <c r="SJH145"/>
      <c r="SJI145"/>
      <c r="SJJ145"/>
      <c r="SJK145"/>
      <c r="SJL145"/>
      <c r="SJM145"/>
      <c r="SJN145"/>
      <c r="SJO145"/>
      <c r="SJP145"/>
      <c r="SJQ145"/>
      <c r="SJR145"/>
      <c r="SJS145"/>
      <c r="SJT145"/>
      <c r="SJU145"/>
      <c r="SJV145"/>
      <c r="SJW145"/>
      <c r="SJX145"/>
      <c r="SJY145"/>
      <c r="SJZ145"/>
      <c r="SKA145"/>
      <c r="SKB145"/>
      <c r="SKC145"/>
      <c r="SKD145"/>
      <c r="SKE145"/>
      <c r="SKF145"/>
      <c r="SKG145"/>
      <c r="SKH145"/>
      <c r="SKI145"/>
      <c r="SKJ145"/>
      <c r="SKK145"/>
      <c r="SKL145"/>
      <c r="SKM145"/>
      <c r="SKN145"/>
      <c r="SKO145"/>
      <c r="SKP145"/>
      <c r="SKQ145"/>
      <c r="SKR145"/>
      <c r="SKS145"/>
      <c r="SKT145"/>
      <c r="SKU145"/>
      <c r="SKV145"/>
      <c r="SKW145"/>
      <c r="SKX145"/>
      <c r="SKY145"/>
      <c r="SKZ145"/>
      <c r="SLA145"/>
      <c r="SLB145"/>
      <c r="SLC145"/>
      <c r="SLD145"/>
      <c r="SLE145"/>
      <c r="SLF145"/>
      <c r="SLG145"/>
      <c r="SLH145"/>
      <c r="SLI145"/>
      <c r="SLJ145"/>
      <c r="SLK145"/>
      <c r="SLL145"/>
      <c r="SLM145"/>
      <c r="SLN145"/>
      <c r="SLO145"/>
      <c r="SLP145"/>
      <c r="SLQ145"/>
      <c r="SLR145"/>
      <c r="SLS145"/>
      <c r="SLT145"/>
      <c r="SLU145"/>
      <c r="SLV145"/>
      <c r="SLW145"/>
      <c r="SLX145"/>
      <c r="SLY145"/>
      <c r="SLZ145"/>
      <c r="SMA145"/>
      <c r="SMB145"/>
      <c r="SMC145"/>
      <c r="SMD145"/>
      <c r="SME145"/>
      <c r="SMF145"/>
      <c r="SMG145"/>
      <c r="SMH145"/>
      <c r="SMI145"/>
      <c r="SMJ145"/>
      <c r="SMK145"/>
      <c r="SML145"/>
      <c r="SMM145"/>
      <c r="SMN145"/>
      <c r="SMO145"/>
      <c r="SMP145"/>
      <c r="SMQ145"/>
      <c r="SMR145"/>
      <c r="SMS145"/>
      <c r="SMT145"/>
      <c r="SMU145"/>
      <c r="SMV145"/>
      <c r="SMW145"/>
      <c r="SMX145"/>
      <c r="SMY145"/>
      <c r="SMZ145"/>
      <c r="SNA145"/>
      <c r="SNB145"/>
      <c r="SNC145"/>
      <c r="SND145"/>
      <c r="SNE145"/>
      <c r="SNF145"/>
      <c r="SNG145"/>
      <c r="SNH145"/>
      <c r="SNI145"/>
      <c r="SNJ145"/>
      <c r="SNK145"/>
      <c r="SNL145"/>
      <c r="SNM145"/>
      <c r="SNN145"/>
      <c r="SNO145"/>
      <c r="SNP145"/>
      <c r="SNQ145"/>
      <c r="SNR145"/>
      <c r="SNS145"/>
      <c r="SNT145"/>
      <c r="SNU145"/>
      <c r="SNV145"/>
      <c r="SNW145"/>
      <c r="SNX145"/>
      <c r="SNY145"/>
      <c r="SNZ145"/>
      <c r="SOA145"/>
      <c r="SOB145"/>
      <c r="SOC145"/>
      <c r="SOD145"/>
      <c r="SOE145"/>
      <c r="SOF145"/>
      <c r="SOG145"/>
      <c r="SOH145"/>
      <c r="SOI145"/>
      <c r="SOJ145"/>
      <c r="SOK145"/>
      <c r="SOL145"/>
      <c r="SOM145"/>
      <c r="SON145"/>
      <c r="SOO145"/>
      <c r="SOP145"/>
      <c r="SOQ145"/>
      <c r="SOR145"/>
      <c r="SOS145"/>
      <c r="SOT145"/>
      <c r="SOU145"/>
      <c r="SOV145"/>
      <c r="SOW145"/>
      <c r="SOX145"/>
      <c r="SOY145"/>
      <c r="SOZ145"/>
      <c r="SPA145"/>
      <c r="SPB145"/>
      <c r="SPC145"/>
      <c r="SPD145"/>
      <c r="SPE145"/>
      <c r="SPF145"/>
      <c r="SPG145"/>
      <c r="SPH145"/>
      <c r="SPI145"/>
      <c r="SPJ145"/>
      <c r="SPK145"/>
      <c r="SPL145"/>
      <c r="SPM145"/>
      <c r="SPN145"/>
      <c r="SPO145"/>
      <c r="SPP145"/>
      <c r="SPQ145"/>
      <c r="SPR145"/>
      <c r="SPS145"/>
      <c r="SPT145"/>
      <c r="SPU145"/>
      <c r="SPV145"/>
      <c r="SPW145"/>
      <c r="SPX145"/>
      <c r="SPY145"/>
      <c r="SPZ145"/>
      <c r="SQA145"/>
      <c r="SQB145"/>
      <c r="SQC145"/>
      <c r="SQD145"/>
      <c r="SQE145"/>
      <c r="SQF145"/>
      <c r="SQG145"/>
      <c r="SQH145"/>
      <c r="SQI145"/>
      <c r="SQJ145"/>
      <c r="SQK145"/>
      <c r="SQL145"/>
      <c r="SQM145"/>
      <c r="SQN145"/>
      <c r="SQO145"/>
      <c r="SQP145"/>
      <c r="SQQ145"/>
      <c r="SQR145"/>
      <c r="SQS145"/>
      <c r="SQT145"/>
      <c r="SQU145"/>
      <c r="SQV145"/>
      <c r="SQW145"/>
      <c r="SQX145"/>
      <c r="SQY145"/>
      <c r="SQZ145"/>
      <c r="SRA145"/>
      <c r="SRB145"/>
      <c r="SRC145"/>
      <c r="SRD145"/>
      <c r="SRE145"/>
      <c r="SRF145"/>
      <c r="SRG145"/>
      <c r="SRH145"/>
      <c r="SRI145"/>
      <c r="SRJ145"/>
      <c r="SRK145"/>
      <c r="SRL145"/>
      <c r="SRM145"/>
      <c r="SRN145"/>
      <c r="SRO145"/>
      <c r="SRP145"/>
      <c r="SRQ145"/>
      <c r="SRR145"/>
      <c r="SRS145"/>
      <c r="SRT145"/>
      <c r="SRU145"/>
      <c r="SRV145"/>
      <c r="SRW145"/>
      <c r="SRX145"/>
      <c r="SRY145"/>
      <c r="SRZ145"/>
      <c r="SSA145"/>
      <c r="SSB145"/>
      <c r="SSC145"/>
      <c r="SSD145"/>
      <c r="SSE145"/>
      <c r="SSF145"/>
      <c r="SSG145"/>
      <c r="SSH145"/>
      <c r="SSI145"/>
      <c r="SSJ145"/>
      <c r="SSK145"/>
      <c r="SSL145"/>
      <c r="SSM145"/>
      <c r="SSN145"/>
      <c r="SSO145"/>
      <c r="SSP145"/>
      <c r="SSQ145"/>
      <c r="SSR145"/>
      <c r="SSS145"/>
      <c r="SST145"/>
      <c r="SSU145"/>
      <c r="SSV145"/>
      <c r="SSW145"/>
      <c r="SSX145"/>
      <c r="SSY145"/>
      <c r="SSZ145"/>
      <c r="STA145"/>
      <c r="STB145"/>
      <c r="STC145"/>
      <c r="STD145"/>
      <c r="STE145"/>
      <c r="STF145"/>
      <c r="STG145"/>
      <c r="STH145"/>
      <c r="STI145"/>
      <c r="STJ145"/>
      <c r="STK145"/>
      <c r="STL145"/>
      <c r="STM145"/>
      <c r="STN145"/>
      <c r="STO145"/>
      <c r="STP145"/>
      <c r="STQ145"/>
      <c r="STR145"/>
      <c r="STS145"/>
      <c r="STT145"/>
      <c r="STU145"/>
      <c r="STV145"/>
      <c r="STW145"/>
      <c r="STX145"/>
      <c r="STY145"/>
      <c r="STZ145"/>
      <c r="SUA145"/>
      <c r="SUB145"/>
      <c r="SUC145"/>
      <c r="SUD145"/>
      <c r="SUE145"/>
      <c r="SUF145"/>
      <c r="SUG145"/>
      <c r="SUH145"/>
      <c r="SUI145"/>
      <c r="SUJ145"/>
      <c r="SUK145"/>
      <c r="SUL145"/>
      <c r="SUM145"/>
      <c r="SUN145"/>
      <c r="SUO145"/>
      <c r="SUP145"/>
      <c r="SUQ145"/>
      <c r="SUR145"/>
      <c r="SUS145"/>
      <c r="SUT145"/>
      <c r="SUU145"/>
      <c r="SUV145"/>
      <c r="SUW145"/>
      <c r="SUX145"/>
      <c r="SUY145"/>
      <c r="SUZ145"/>
      <c r="SVA145"/>
      <c r="SVB145"/>
      <c r="SVC145"/>
      <c r="SVD145"/>
      <c r="SVE145"/>
      <c r="SVF145"/>
      <c r="SVG145"/>
      <c r="SVH145"/>
      <c r="SVI145"/>
      <c r="SVJ145"/>
      <c r="SVK145"/>
      <c r="SVL145"/>
      <c r="SVM145"/>
      <c r="SVN145"/>
      <c r="SVO145"/>
      <c r="SVP145"/>
      <c r="SVQ145"/>
      <c r="SVR145"/>
      <c r="SVS145"/>
      <c r="SVT145"/>
      <c r="SVU145"/>
      <c r="SVV145"/>
      <c r="SVW145"/>
      <c r="SVX145"/>
      <c r="SVY145"/>
      <c r="SVZ145"/>
      <c r="SWA145"/>
      <c r="SWB145"/>
      <c r="SWC145"/>
      <c r="SWD145"/>
      <c r="SWE145"/>
      <c r="SWF145"/>
      <c r="SWG145"/>
      <c r="SWH145"/>
      <c r="SWI145"/>
      <c r="SWJ145"/>
      <c r="SWK145"/>
      <c r="SWL145"/>
      <c r="SWM145"/>
      <c r="SWN145"/>
      <c r="SWO145"/>
      <c r="SWP145"/>
      <c r="SWQ145"/>
      <c r="SWR145"/>
      <c r="SWS145"/>
      <c r="SWT145"/>
      <c r="SWU145"/>
      <c r="SWV145"/>
      <c r="SWW145"/>
      <c r="SWX145"/>
      <c r="SWY145"/>
      <c r="SWZ145"/>
      <c r="SXA145"/>
      <c r="SXB145"/>
      <c r="SXC145"/>
      <c r="SXD145"/>
      <c r="SXE145"/>
      <c r="SXF145"/>
      <c r="SXG145"/>
      <c r="SXH145"/>
      <c r="SXI145"/>
      <c r="SXJ145"/>
      <c r="SXK145"/>
      <c r="SXL145"/>
      <c r="SXM145"/>
      <c r="SXN145"/>
      <c r="SXO145"/>
      <c r="SXP145"/>
      <c r="SXQ145"/>
      <c r="SXR145"/>
      <c r="SXS145"/>
      <c r="SXT145"/>
      <c r="SXU145"/>
      <c r="SXV145"/>
      <c r="SXW145"/>
      <c r="SXX145"/>
      <c r="SXY145"/>
      <c r="SXZ145"/>
      <c r="SYA145"/>
      <c r="SYB145"/>
      <c r="SYC145"/>
      <c r="SYD145"/>
      <c r="SYE145"/>
      <c r="SYF145"/>
      <c r="SYG145"/>
      <c r="SYH145"/>
      <c r="SYI145"/>
      <c r="SYJ145"/>
      <c r="SYK145"/>
      <c r="SYL145"/>
      <c r="SYM145"/>
      <c r="SYN145"/>
      <c r="SYO145"/>
      <c r="SYP145"/>
      <c r="SYQ145"/>
      <c r="SYR145"/>
      <c r="SYS145"/>
      <c r="SYT145"/>
      <c r="SYU145"/>
      <c r="SYV145"/>
      <c r="SYW145"/>
      <c r="SYX145"/>
      <c r="SYY145"/>
      <c r="SYZ145"/>
      <c r="SZA145"/>
      <c r="SZB145"/>
      <c r="SZC145"/>
      <c r="SZD145"/>
      <c r="SZE145"/>
      <c r="SZF145"/>
      <c r="SZG145"/>
      <c r="SZH145"/>
      <c r="SZI145"/>
      <c r="SZJ145"/>
      <c r="SZK145"/>
      <c r="SZL145"/>
      <c r="SZM145"/>
      <c r="SZN145"/>
      <c r="SZO145"/>
      <c r="SZP145"/>
      <c r="SZQ145"/>
      <c r="SZR145"/>
      <c r="SZS145"/>
      <c r="SZT145"/>
      <c r="SZU145"/>
      <c r="SZV145"/>
      <c r="SZW145"/>
      <c r="SZX145"/>
      <c r="SZY145"/>
      <c r="SZZ145"/>
      <c r="TAA145"/>
      <c r="TAB145"/>
      <c r="TAC145"/>
      <c r="TAD145"/>
      <c r="TAE145"/>
      <c r="TAF145"/>
      <c r="TAG145"/>
      <c r="TAH145"/>
      <c r="TAI145"/>
      <c r="TAJ145"/>
      <c r="TAK145"/>
      <c r="TAL145"/>
      <c r="TAM145"/>
      <c r="TAN145"/>
      <c r="TAO145"/>
      <c r="TAP145"/>
      <c r="TAQ145"/>
      <c r="TAR145"/>
      <c r="TAS145"/>
      <c r="TAT145"/>
      <c r="TAU145"/>
      <c r="TAV145"/>
      <c r="TAW145"/>
      <c r="TAX145"/>
      <c r="TAY145"/>
      <c r="TAZ145"/>
      <c r="TBA145"/>
      <c r="TBB145"/>
      <c r="TBC145"/>
      <c r="TBD145"/>
      <c r="TBE145"/>
      <c r="TBF145"/>
      <c r="TBG145"/>
      <c r="TBH145"/>
      <c r="TBI145"/>
      <c r="TBJ145"/>
      <c r="TBK145"/>
      <c r="TBL145"/>
      <c r="TBM145"/>
      <c r="TBN145"/>
      <c r="TBO145"/>
      <c r="TBP145"/>
      <c r="TBQ145"/>
      <c r="TBR145"/>
      <c r="TBS145"/>
      <c r="TBT145"/>
      <c r="TBU145"/>
      <c r="TBV145"/>
      <c r="TBW145"/>
      <c r="TBX145"/>
      <c r="TBY145"/>
      <c r="TBZ145"/>
      <c r="TCA145"/>
      <c r="TCB145"/>
      <c r="TCC145"/>
      <c r="TCD145"/>
      <c r="TCE145"/>
      <c r="TCF145"/>
      <c r="TCG145"/>
      <c r="TCH145"/>
      <c r="TCI145"/>
      <c r="TCJ145"/>
      <c r="TCK145"/>
      <c r="TCL145"/>
      <c r="TCM145"/>
      <c r="TCN145"/>
      <c r="TCO145"/>
      <c r="TCP145"/>
      <c r="TCQ145"/>
      <c r="TCR145"/>
      <c r="TCS145"/>
      <c r="TCT145"/>
      <c r="TCU145"/>
      <c r="TCV145"/>
      <c r="TCW145"/>
      <c r="TCX145"/>
      <c r="TCY145"/>
      <c r="TCZ145"/>
      <c r="TDA145"/>
      <c r="TDB145"/>
      <c r="TDC145"/>
      <c r="TDD145"/>
      <c r="TDE145"/>
      <c r="TDF145"/>
      <c r="TDG145"/>
      <c r="TDH145"/>
      <c r="TDI145"/>
      <c r="TDJ145"/>
      <c r="TDK145"/>
      <c r="TDL145"/>
      <c r="TDM145"/>
      <c r="TDN145"/>
      <c r="TDO145"/>
      <c r="TDP145"/>
      <c r="TDQ145"/>
      <c r="TDR145"/>
      <c r="TDS145"/>
      <c r="TDT145"/>
      <c r="TDU145"/>
      <c r="TDV145"/>
      <c r="TDW145"/>
      <c r="TDX145"/>
      <c r="TDY145"/>
      <c r="TDZ145"/>
      <c r="TEA145"/>
      <c r="TEB145"/>
      <c r="TEC145"/>
      <c r="TED145"/>
      <c r="TEE145"/>
      <c r="TEF145"/>
      <c r="TEG145"/>
      <c r="TEH145"/>
      <c r="TEI145"/>
      <c r="TEJ145"/>
      <c r="TEK145"/>
      <c r="TEL145"/>
      <c r="TEM145"/>
      <c r="TEN145"/>
      <c r="TEO145"/>
      <c r="TEP145"/>
      <c r="TEQ145"/>
      <c r="TER145"/>
      <c r="TES145"/>
      <c r="TET145"/>
      <c r="TEU145"/>
      <c r="TEV145"/>
      <c r="TEW145"/>
      <c r="TEX145"/>
      <c r="TEY145"/>
      <c r="TEZ145"/>
      <c r="TFA145"/>
      <c r="TFB145"/>
      <c r="TFC145"/>
      <c r="TFD145"/>
      <c r="TFE145"/>
      <c r="TFF145"/>
      <c r="TFG145"/>
      <c r="TFH145"/>
      <c r="TFI145"/>
      <c r="TFJ145"/>
      <c r="TFK145"/>
      <c r="TFL145"/>
      <c r="TFM145"/>
      <c r="TFN145"/>
      <c r="TFO145"/>
      <c r="TFP145"/>
      <c r="TFQ145"/>
      <c r="TFR145"/>
      <c r="TFS145"/>
      <c r="TFT145"/>
      <c r="TFU145"/>
      <c r="TFV145"/>
      <c r="TFW145"/>
      <c r="TFX145"/>
      <c r="TFY145"/>
      <c r="TFZ145"/>
      <c r="TGA145"/>
      <c r="TGB145"/>
      <c r="TGC145"/>
      <c r="TGD145"/>
      <c r="TGE145"/>
      <c r="TGF145"/>
      <c r="TGG145"/>
      <c r="TGH145"/>
      <c r="TGI145"/>
      <c r="TGJ145"/>
      <c r="TGK145"/>
      <c r="TGL145"/>
      <c r="TGM145"/>
      <c r="TGN145"/>
      <c r="TGO145"/>
      <c r="TGP145"/>
      <c r="TGQ145"/>
      <c r="TGR145"/>
      <c r="TGS145"/>
      <c r="TGT145"/>
      <c r="TGU145"/>
      <c r="TGV145"/>
      <c r="TGW145"/>
      <c r="TGX145"/>
      <c r="TGY145"/>
      <c r="TGZ145"/>
      <c r="THA145"/>
      <c r="THB145"/>
      <c r="THC145"/>
      <c r="THD145"/>
      <c r="THE145"/>
      <c r="THF145"/>
      <c r="THG145"/>
      <c r="THH145"/>
      <c r="THI145"/>
      <c r="THJ145"/>
      <c r="THK145"/>
      <c r="THL145"/>
      <c r="THM145"/>
      <c r="THN145"/>
      <c r="THO145"/>
      <c r="THP145"/>
      <c r="THQ145"/>
      <c r="THR145"/>
      <c r="THS145"/>
      <c r="THT145"/>
      <c r="THU145"/>
      <c r="THV145"/>
      <c r="THW145"/>
      <c r="THX145"/>
      <c r="THY145"/>
      <c r="THZ145"/>
      <c r="TIA145"/>
      <c r="TIB145"/>
      <c r="TIC145"/>
      <c r="TID145"/>
      <c r="TIE145"/>
      <c r="TIF145"/>
      <c r="TIG145"/>
      <c r="TIH145"/>
      <c r="TII145"/>
      <c r="TIJ145"/>
      <c r="TIK145"/>
      <c r="TIL145"/>
      <c r="TIM145"/>
      <c r="TIN145"/>
      <c r="TIO145"/>
      <c r="TIP145"/>
      <c r="TIQ145"/>
      <c r="TIR145"/>
      <c r="TIS145"/>
      <c r="TIT145"/>
      <c r="TIU145"/>
      <c r="TIV145"/>
      <c r="TIW145"/>
      <c r="TIX145"/>
      <c r="TIY145"/>
      <c r="TIZ145"/>
      <c r="TJA145"/>
      <c r="TJB145"/>
      <c r="TJC145"/>
      <c r="TJD145"/>
      <c r="TJE145"/>
      <c r="TJF145"/>
      <c r="TJG145"/>
      <c r="TJH145"/>
      <c r="TJI145"/>
      <c r="TJJ145"/>
      <c r="TJK145"/>
      <c r="TJL145"/>
      <c r="TJM145"/>
      <c r="TJN145"/>
      <c r="TJO145"/>
      <c r="TJP145"/>
      <c r="TJQ145"/>
      <c r="TJR145"/>
      <c r="TJS145"/>
      <c r="TJT145"/>
      <c r="TJU145"/>
      <c r="TJV145"/>
      <c r="TJW145"/>
      <c r="TJX145"/>
      <c r="TJY145"/>
      <c r="TJZ145"/>
      <c r="TKA145"/>
      <c r="TKB145"/>
      <c r="TKC145"/>
      <c r="TKD145"/>
      <c r="TKE145"/>
      <c r="TKF145"/>
      <c r="TKG145"/>
      <c r="TKH145"/>
      <c r="TKI145"/>
      <c r="TKJ145"/>
      <c r="TKK145"/>
      <c r="TKL145"/>
      <c r="TKM145"/>
      <c r="TKN145"/>
      <c r="TKO145"/>
      <c r="TKP145"/>
      <c r="TKQ145"/>
      <c r="TKR145"/>
      <c r="TKS145"/>
      <c r="TKT145"/>
      <c r="TKU145"/>
      <c r="TKV145"/>
      <c r="TKW145"/>
      <c r="TKX145"/>
      <c r="TKY145"/>
      <c r="TKZ145"/>
      <c r="TLA145"/>
      <c r="TLB145"/>
      <c r="TLC145"/>
      <c r="TLD145"/>
      <c r="TLE145"/>
      <c r="TLF145"/>
      <c r="TLG145"/>
      <c r="TLH145"/>
      <c r="TLI145"/>
      <c r="TLJ145"/>
      <c r="TLK145"/>
      <c r="TLL145"/>
      <c r="TLM145"/>
      <c r="TLN145"/>
      <c r="TLO145"/>
      <c r="TLP145"/>
      <c r="TLQ145"/>
      <c r="TLR145"/>
      <c r="TLS145"/>
      <c r="TLT145"/>
      <c r="TLU145"/>
      <c r="TLV145"/>
      <c r="TLW145"/>
      <c r="TLX145"/>
      <c r="TLY145"/>
      <c r="TLZ145"/>
      <c r="TMA145"/>
      <c r="TMB145"/>
      <c r="TMC145"/>
      <c r="TMD145"/>
      <c r="TME145"/>
      <c r="TMF145"/>
      <c r="TMG145"/>
      <c r="TMH145"/>
      <c r="TMI145"/>
      <c r="TMJ145"/>
      <c r="TMK145"/>
      <c r="TML145"/>
      <c r="TMM145"/>
      <c r="TMN145"/>
      <c r="TMO145"/>
      <c r="TMP145"/>
      <c r="TMQ145"/>
      <c r="TMR145"/>
      <c r="TMS145"/>
      <c r="TMT145"/>
      <c r="TMU145"/>
      <c r="TMV145"/>
      <c r="TMW145"/>
      <c r="TMX145"/>
      <c r="TMY145"/>
      <c r="TMZ145"/>
      <c r="TNA145"/>
      <c r="TNB145"/>
      <c r="TNC145"/>
      <c r="TND145"/>
      <c r="TNE145"/>
      <c r="TNF145"/>
      <c r="TNG145"/>
      <c r="TNH145"/>
      <c r="TNI145"/>
      <c r="TNJ145"/>
      <c r="TNK145"/>
      <c r="TNL145"/>
      <c r="TNM145"/>
      <c r="TNN145"/>
      <c r="TNO145"/>
      <c r="TNP145"/>
      <c r="TNQ145"/>
      <c r="TNR145"/>
      <c r="TNS145"/>
      <c r="TNT145"/>
      <c r="TNU145"/>
      <c r="TNV145"/>
      <c r="TNW145"/>
      <c r="TNX145"/>
      <c r="TNY145"/>
      <c r="TNZ145"/>
      <c r="TOA145"/>
      <c r="TOB145"/>
      <c r="TOC145"/>
      <c r="TOD145"/>
      <c r="TOE145"/>
      <c r="TOF145"/>
      <c r="TOG145"/>
      <c r="TOH145"/>
      <c r="TOI145"/>
      <c r="TOJ145"/>
      <c r="TOK145"/>
      <c r="TOL145"/>
      <c r="TOM145"/>
      <c r="TON145"/>
      <c r="TOO145"/>
      <c r="TOP145"/>
      <c r="TOQ145"/>
      <c r="TOR145"/>
      <c r="TOS145"/>
      <c r="TOT145"/>
      <c r="TOU145"/>
      <c r="TOV145"/>
      <c r="TOW145"/>
      <c r="TOX145"/>
      <c r="TOY145"/>
      <c r="TOZ145"/>
      <c r="TPA145"/>
      <c r="TPB145"/>
      <c r="TPC145"/>
      <c r="TPD145"/>
      <c r="TPE145"/>
      <c r="TPF145"/>
      <c r="TPG145"/>
      <c r="TPH145"/>
      <c r="TPI145"/>
      <c r="TPJ145"/>
      <c r="TPK145"/>
      <c r="TPL145"/>
      <c r="TPM145"/>
      <c r="TPN145"/>
      <c r="TPO145"/>
      <c r="TPP145"/>
      <c r="TPQ145"/>
      <c r="TPR145"/>
      <c r="TPS145"/>
      <c r="TPT145"/>
      <c r="TPU145"/>
      <c r="TPV145"/>
      <c r="TPW145"/>
      <c r="TPX145"/>
      <c r="TPY145"/>
      <c r="TPZ145"/>
      <c r="TQA145"/>
      <c r="TQB145"/>
      <c r="TQC145"/>
      <c r="TQD145"/>
      <c r="TQE145"/>
      <c r="TQF145"/>
      <c r="TQG145"/>
      <c r="TQH145"/>
      <c r="TQI145"/>
      <c r="TQJ145"/>
      <c r="TQK145"/>
      <c r="TQL145"/>
      <c r="TQM145"/>
      <c r="TQN145"/>
      <c r="TQO145"/>
      <c r="TQP145"/>
      <c r="TQQ145"/>
      <c r="TQR145"/>
      <c r="TQS145"/>
      <c r="TQT145"/>
      <c r="TQU145"/>
      <c r="TQV145"/>
      <c r="TQW145"/>
      <c r="TQX145"/>
      <c r="TQY145"/>
      <c r="TQZ145"/>
      <c r="TRA145"/>
      <c r="TRB145"/>
      <c r="TRC145"/>
      <c r="TRD145"/>
      <c r="TRE145"/>
      <c r="TRF145"/>
      <c r="TRG145"/>
      <c r="TRH145"/>
      <c r="TRI145"/>
      <c r="TRJ145"/>
      <c r="TRK145"/>
      <c r="TRL145"/>
      <c r="TRM145"/>
      <c r="TRN145"/>
      <c r="TRO145"/>
      <c r="TRP145"/>
      <c r="TRQ145"/>
      <c r="TRR145"/>
      <c r="TRS145"/>
      <c r="TRT145"/>
      <c r="TRU145"/>
      <c r="TRV145"/>
      <c r="TRW145"/>
      <c r="TRX145"/>
      <c r="TRY145"/>
      <c r="TRZ145"/>
      <c r="TSA145"/>
      <c r="TSB145"/>
      <c r="TSC145"/>
      <c r="TSD145"/>
      <c r="TSE145"/>
      <c r="TSF145"/>
      <c r="TSG145"/>
      <c r="TSH145"/>
      <c r="TSI145"/>
      <c r="TSJ145"/>
      <c r="TSK145"/>
      <c r="TSL145"/>
      <c r="TSM145"/>
      <c r="TSN145"/>
      <c r="TSO145"/>
      <c r="TSP145"/>
      <c r="TSQ145"/>
      <c r="TSR145"/>
      <c r="TSS145"/>
      <c r="TST145"/>
      <c r="TSU145"/>
      <c r="TSV145"/>
      <c r="TSW145"/>
      <c r="TSX145"/>
      <c r="TSY145"/>
      <c r="TSZ145"/>
      <c r="TTA145"/>
      <c r="TTB145"/>
      <c r="TTC145"/>
      <c r="TTD145"/>
      <c r="TTE145"/>
      <c r="TTF145"/>
      <c r="TTG145"/>
      <c r="TTH145"/>
      <c r="TTI145"/>
      <c r="TTJ145"/>
      <c r="TTK145"/>
      <c r="TTL145"/>
      <c r="TTM145"/>
      <c r="TTN145"/>
      <c r="TTO145"/>
      <c r="TTP145"/>
      <c r="TTQ145"/>
      <c r="TTR145"/>
      <c r="TTS145"/>
      <c r="TTT145"/>
      <c r="TTU145"/>
      <c r="TTV145"/>
      <c r="TTW145"/>
      <c r="TTX145"/>
      <c r="TTY145"/>
      <c r="TTZ145"/>
      <c r="TUA145"/>
      <c r="TUB145"/>
      <c r="TUC145"/>
      <c r="TUD145"/>
      <c r="TUE145"/>
      <c r="TUF145"/>
      <c r="TUG145"/>
      <c r="TUH145"/>
      <c r="TUI145"/>
      <c r="TUJ145"/>
      <c r="TUK145"/>
      <c r="TUL145"/>
      <c r="TUM145"/>
      <c r="TUN145"/>
      <c r="TUO145"/>
      <c r="TUP145"/>
      <c r="TUQ145"/>
      <c r="TUR145"/>
      <c r="TUS145"/>
      <c r="TUT145"/>
      <c r="TUU145"/>
      <c r="TUV145"/>
      <c r="TUW145"/>
      <c r="TUX145"/>
      <c r="TUY145"/>
      <c r="TUZ145"/>
      <c r="TVA145"/>
      <c r="TVB145"/>
      <c r="TVC145"/>
      <c r="TVD145"/>
      <c r="TVE145"/>
      <c r="TVF145"/>
      <c r="TVG145"/>
      <c r="TVH145"/>
      <c r="TVI145"/>
      <c r="TVJ145"/>
      <c r="TVK145"/>
      <c r="TVL145"/>
      <c r="TVM145"/>
      <c r="TVN145"/>
      <c r="TVO145"/>
      <c r="TVP145"/>
      <c r="TVQ145"/>
      <c r="TVR145"/>
      <c r="TVS145"/>
      <c r="TVT145"/>
      <c r="TVU145"/>
      <c r="TVV145"/>
      <c r="TVW145"/>
      <c r="TVX145"/>
      <c r="TVY145"/>
      <c r="TVZ145"/>
      <c r="TWA145"/>
      <c r="TWB145"/>
      <c r="TWC145"/>
      <c r="TWD145"/>
      <c r="TWE145"/>
      <c r="TWF145"/>
      <c r="TWG145"/>
      <c r="TWH145"/>
      <c r="TWI145"/>
      <c r="TWJ145"/>
      <c r="TWK145"/>
      <c r="TWL145"/>
      <c r="TWM145"/>
      <c r="TWN145"/>
      <c r="TWO145"/>
      <c r="TWP145"/>
      <c r="TWQ145"/>
      <c r="TWR145"/>
      <c r="TWS145"/>
      <c r="TWT145"/>
      <c r="TWU145"/>
      <c r="TWV145"/>
      <c r="TWW145"/>
      <c r="TWX145"/>
      <c r="TWY145"/>
      <c r="TWZ145"/>
      <c r="TXA145"/>
      <c r="TXB145"/>
      <c r="TXC145"/>
      <c r="TXD145"/>
      <c r="TXE145"/>
      <c r="TXF145"/>
      <c r="TXG145"/>
      <c r="TXH145"/>
      <c r="TXI145"/>
      <c r="TXJ145"/>
      <c r="TXK145"/>
      <c r="TXL145"/>
      <c r="TXM145"/>
      <c r="TXN145"/>
      <c r="TXO145"/>
      <c r="TXP145"/>
      <c r="TXQ145"/>
      <c r="TXR145"/>
      <c r="TXS145"/>
      <c r="TXT145"/>
      <c r="TXU145"/>
      <c r="TXV145"/>
      <c r="TXW145"/>
      <c r="TXX145"/>
      <c r="TXY145"/>
      <c r="TXZ145"/>
      <c r="TYA145"/>
      <c r="TYB145"/>
      <c r="TYC145"/>
      <c r="TYD145"/>
      <c r="TYE145"/>
      <c r="TYF145"/>
      <c r="TYG145"/>
      <c r="TYH145"/>
      <c r="TYI145"/>
      <c r="TYJ145"/>
      <c r="TYK145"/>
      <c r="TYL145"/>
      <c r="TYM145"/>
      <c r="TYN145"/>
      <c r="TYO145"/>
      <c r="TYP145"/>
      <c r="TYQ145"/>
      <c r="TYR145"/>
      <c r="TYS145"/>
      <c r="TYT145"/>
      <c r="TYU145"/>
      <c r="TYV145"/>
      <c r="TYW145"/>
      <c r="TYX145"/>
      <c r="TYY145"/>
      <c r="TYZ145"/>
      <c r="TZA145"/>
      <c r="TZB145"/>
      <c r="TZC145"/>
      <c r="TZD145"/>
      <c r="TZE145"/>
      <c r="TZF145"/>
      <c r="TZG145"/>
      <c r="TZH145"/>
      <c r="TZI145"/>
      <c r="TZJ145"/>
      <c r="TZK145"/>
      <c r="TZL145"/>
      <c r="TZM145"/>
      <c r="TZN145"/>
      <c r="TZO145"/>
      <c r="TZP145"/>
      <c r="TZQ145"/>
      <c r="TZR145"/>
      <c r="TZS145"/>
      <c r="TZT145"/>
      <c r="TZU145"/>
      <c r="TZV145"/>
      <c r="TZW145"/>
      <c r="TZX145"/>
      <c r="TZY145"/>
      <c r="TZZ145"/>
      <c r="UAA145"/>
      <c r="UAB145"/>
      <c r="UAC145"/>
      <c r="UAD145"/>
      <c r="UAE145"/>
      <c r="UAF145"/>
      <c r="UAG145"/>
      <c r="UAH145"/>
      <c r="UAI145"/>
      <c r="UAJ145"/>
      <c r="UAK145"/>
      <c r="UAL145"/>
      <c r="UAM145"/>
      <c r="UAN145"/>
      <c r="UAO145"/>
      <c r="UAP145"/>
      <c r="UAQ145"/>
      <c r="UAR145"/>
      <c r="UAS145"/>
      <c r="UAT145"/>
      <c r="UAU145"/>
      <c r="UAV145"/>
      <c r="UAW145"/>
      <c r="UAX145"/>
      <c r="UAY145"/>
      <c r="UAZ145"/>
      <c r="UBA145"/>
      <c r="UBB145"/>
      <c r="UBC145"/>
      <c r="UBD145"/>
      <c r="UBE145"/>
      <c r="UBF145"/>
      <c r="UBG145"/>
      <c r="UBH145"/>
      <c r="UBI145"/>
      <c r="UBJ145"/>
      <c r="UBK145"/>
      <c r="UBL145"/>
      <c r="UBM145"/>
      <c r="UBN145"/>
      <c r="UBO145"/>
      <c r="UBP145"/>
      <c r="UBQ145"/>
      <c r="UBR145"/>
      <c r="UBS145"/>
      <c r="UBT145"/>
      <c r="UBU145"/>
      <c r="UBV145"/>
      <c r="UBW145"/>
      <c r="UBX145"/>
      <c r="UBY145"/>
      <c r="UBZ145"/>
      <c r="UCA145"/>
      <c r="UCB145"/>
      <c r="UCC145"/>
      <c r="UCD145"/>
      <c r="UCE145"/>
      <c r="UCF145"/>
      <c r="UCG145"/>
      <c r="UCH145"/>
      <c r="UCI145"/>
      <c r="UCJ145"/>
      <c r="UCK145"/>
      <c r="UCL145"/>
      <c r="UCM145"/>
      <c r="UCN145"/>
      <c r="UCO145"/>
      <c r="UCP145"/>
      <c r="UCQ145"/>
      <c r="UCR145"/>
      <c r="UCS145"/>
      <c r="UCT145"/>
      <c r="UCU145"/>
      <c r="UCV145"/>
      <c r="UCW145"/>
      <c r="UCX145"/>
      <c r="UCY145"/>
      <c r="UCZ145"/>
      <c r="UDA145"/>
      <c r="UDB145"/>
      <c r="UDC145"/>
      <c r="UDD145"/>
      <c r="UDE145"/>
      <c r="UDF145"/>
      <c r="UDG145"/>
      <c r="UDH145"/>
      <c r="UDI145"/>
      <c r="UDJ145"/>
      <c r="UDK145"/>
      <c r="UDL145"/>
      <c r="UDM145"/>
      <c r="UDN145"/>
      <c r="UDO145"/>
      <c r="UDP145"/>
      <c r="UDQ145"/>
      <c r="UDR145"/>
      <c r="UDS145"/>
      <c r="UDT145"/>
      <c r="UDU145"/>
      <c r="UDV145"/>
      <c r="UDW145"/>
      <c r="UDX145"/>
      <c r="UDY145"/>
      <c r="UDZ145"/>
      <c r="UEA145"/>
      <c r="UEB145"/>
      <c r="UEC145"/>
      <c r="UED145"/>
      <c r="UEE145"/>
      <c r="UEF145"/>
      <c r="UEG145"/>
      <c r="UEH145"/>
      <c r="UEI145"/>
      <c r="UEJ145"/>
      <c r="UEK145"/>
      <c r="UEL145"/>
      <c r="UEM145"/>
      <c r="UEN145"/>
      <c r="UEO145"/>
      <c r="UEP145"/>
      <c r="UEQ145"/>
      <c r="UER145"/>
      <c r="UES145"/>
      <c r="UET145"/>
      <c r="UEU145"/>
      <c r="UEV145"/>
      <c r="UEW145"/>
      <c r="UEX145"/>
      <c r="UEY145"/>
      <c r="UEZ145"/>
      <c r="UFA145"/>
      <c r="UFB145"/>
      <c r="UFC145"/>
      <c r="UFD145"/>
      <c r="UFE145"/>
      <c r="UFF145"/>
      <c r="UFG145"/>
      <c r="UFH145"/>
      <c r="UFI145"/>
      <c r="UFJ145"/>
      <c r="UFK145"/>
      <c r="UFL145"/>
      <c r="UFM145"/>
      <c r="UFN145"/>
      <c r="UFO145"/>
      <c r="UFP145"/>
      <c r="UFQ145"/>
      <c r="UFR145"/>
      <c r="UFS145"/>
      <c r="UFT145"/>
      <c r="UFU145"/>
      <c r="UFV145"/>
      <c r="UFW145"/>
      <c r="UFX145"/>
      <c r="UFY145"/>
      <c r="UFZ145"/>
      <c r="UGA145"/>
      <c r="UGB145"/>
      <c r="UGC145"/>
      <c r="UGD145"/>
      <c r="UGE145"/>
      <c r="UGF145"/>
      <c r="UGG145"/>
      <c r="UGH145"/>
      <c r="UGI145"/>
      <c r="UGJ145"/>
      <c r="UGK145"/>
      <c r="UGL145"/>
      <c r="UGM145"/>
      <c r="UGN145"/>
      <c r="UGO145"/>
      <c r="UGP145"/>
      <c r="UGQ145"/>
      <c r="UGR145"/>
      <c r="UGS145"/>
      <c r="UGT145"/>
      <c r="UGU145"/>
      <c r="UGV145"/>
      <c r="UGW145"/>
      <c r="UGX145"/>
      <c r="UGY145"/>
      <c r="UGZ145"/>
      <c r="UHA145"/>
      <c r="UHB145"/>
      <c r="UHC145"/>
      <c r="UHD145"/>
      <c r="UHE145"/>
      <c r="UHF145"/>
      <c r="UHG145"/>
      <c r="UHH145"/>
      <c r="UHI145"/>
      <c r="UHJ145"/>
      <c r="UHK145"/>
      <c r="UHL145"/>
      <c r="UHM145"/>
      <c r="UHN145"/>
      <c r="UHO145"/>
      <c r="UHP145"/>
      <c r="UHQ145"/>
      <c r="UHR145"/>
      <c r="UHS145"/>
      <c r="UHT145"/>
      <c r="UHU145"/>
      <c r="UHV145"/>
      <c r="UHW145"/>
      <c r="UHX145"/>
      <c r="UHY145"/>
      <c r="UHZ145"/>
      <c r="UIA145"/>
      <c r="UIB145"/>
      <c r="UIC145"/>
      <c r="UID145"/>
      <c r="UIE145"/>
      <c r="UIF145"/>
      <c r="UIG145"/>
      <c r="UIH145"/>
      <c r="UII145"/>
      <c r="UIJ145"/>
      <c r="UIK145"/>
      <c r="UIL145"/>
      <c r="UIM145"/>
      <c r="UIN145"/>
      <c r="UIO145"/>
      <c r="UIP145"/>
      <c r="UIQ145"/>
      <c r="UIR145"/>
      <c r="UIS145"/>
      <c r="UIT145"/>
      <c r="UIU145"/>
      <c r="UIV145"/>
      <c r="UIW145"/>
      <c r="UIX145"/>
      <c r="UIY145"/>
      <c r="UIZ145"/>
      <c r="UJA145"/>
      <c r="UJB145"/>
      <c r="UJC145"/>
      <c r="UJD145"/>
      <c r="UJE145"/>
      <c r="UJF145"/>
      <c r="UJG145"/>
      <c r="UJH145"/>
      <c r="UJI145"/>
      <c r="UJJ145"/>
      <c r="UJK145"/>
      <c r="UJL145"/>
      <c r="UJM145"/>
      <c r="UJN145"/>
      <c r="UJO145"/>
      <c r="UJP145"/>
      <c r="UJQ145"/>
      <c r="UJR145"/>
      <c r="UJS145"/>
      <c r="UJT145"/>
      <c r="UJU145"/>
      <c r="UJV145"/>
      <c r="UJW145"/>
      <c r="UJX145"/>
      <c r="UJY145"/>
      <c r="UJZ145"/>
      <c r="UKA145"/>
      <c r="UKB145"/>
      <c r="UKC145"/>
      <c r="UKD145"/>
      <c r="UKE145"/>
      <c r="UKF145"/>
      <c r="UKG145"/>
      <c r="UKH145"/>
      <c r="UKI145"/>
      <c r="UKJ145"/>
      <c r="UKK145"/>
      <c r="UKL145"/>
      <c r="UKM145"/>
      <c r="UKN145"/>
      <c r="UKO145"/>
      <c r="UKP145"/>
      <c r="UKQ145"/>
      <c r="UKR145"/>
      <c r="UKS145"/>
      <c r="UKT145"/>
      <c r="UKU145"/>
      <c r="UKV145"/>
      <c r="UKW145"/>
      <c r="UKX145"/>
      <c r="UKY145"/>
      <c r="UKZ145"/>
      <c r="ULA145"/>
      <c r="ULB145"/>
      <c r="ULC145"/>
      <c r="ULD145"/>
      <c r="ULE145"/>
      <c r="ULF145"/>
      <c r="ULG145"/>
      <c r="ULH145"/>
      <c r="ULI145"/>
      <c r="ULJ145"/>
      <c r="ULK145"/>
      <c r="ULL145"/>
      <c r="ULM145"/>
      <c r="ULN145"/>
      <c r="ULO145"/>
      <c r="ULP145"/>
      <c r="ULQ145"/>
      <c r="ULR145"/>
      <c r="ULS145"/>
      <c r="ULT145"/>
      <c r="ULU145"/>
      <c r="ULV145"/>
      <c r="ULW145"/>
      <c r="ULX145"/>
      <c r="ULY145"/>
      <c r="ULZ145"/>
      <c r="UMA145"/>
      <c r="UMB145"/>
      <c r="UMC145"/>
      <c r="UMD145"/>
      <c r="UME145"/>
      <c r="UMF145"/>
      <c r="UMG145"/>
      <c r="UMH145"/>
      <c r="UMI145"/>
      <c r="UMJ145"/>
      <c r="UMK145"/>
      <c r="UML145"/>
      <c r="UMM145"/>
      <c r="UMN145"/>
      <c r="UMO145"/>
      <c r="UMP145"/>
      <c r="UMQ145"/>
      <c r="UMR145"/>
      <c r="UMS145"/>
      <c r="UMT145"/>
      <c r="UMU145"/>
      <c r="UMV145"/>
      <c r="UMW145"/>
      <c r="UMX145"/>
      <c r="UMY145"/>
      <c r="UMZ145"/>
      <c r="UNA145"/>
      <c r="UNB145"/>
      <c r="UNC145"/>
      <c r="UND145"/>
      <c r="UNE145"/>
      <c r="UNF145"/>
      <c r="UNG145"/>
      <c r="UNH145"/>
      <c r="UNI145"/>
      <c r="UNJ145"/>
      <c r="UNK145"/>
      <c r="UNL145"/>
      <c r="UNM145"/>
      <c r="UNN145"/>
      <c r="UNO145"/>
      <c r="UNP145"/>
      <c r="UNQ145"/>
      <c r="UNR145"/>
      <c r="UNS145"/>
      <c r="UNT145"/>
      <c r="UNU145"/>
      <c r="UNV145"/>
      <c r="UNW145"/>
      <c r="UNX145"/>
      <c r="UNY145"/>
      <c r="UNZ145"/>
      <c r="UOA145"/>
      <c r="UOB145"/>
      <c r="UOC145"/>
      <c r="UOD145"/>
      <c r="UOE145"/>
      <c r="UOF145"/>
      <c r="UOG145"/>
      <c r="UOH145"/>
      <c r="UOI145"/>
      <c r="UOJ145"/>
      <c r="UOK145"/>
      <c r="UOL145"/>
      <c r="UOM145"/>
      <c r="UON145"/>
      <c r="UOO145"/>
      <c r="UOP145"/>
      <c r="UOQ145"/>
      <c r="UOR145"/>
      <c r="UOS145"/>
      <c r="UOT145"/>
      <c r="UOU145"/>
      <c r="UOV145"/>
      <c r="UOW145"/>
      <c r="UOX145"/>
      <c r="UOY145"/>
      <c r="UOZ145"/>
      <c r="UPA145"/>
      <c r="UPB145"/>
      <c r="UPC145"/>
      <c r="UPD145"/>
      <c r="UPE145"/>
      <c r="UPF145"/>
      <c r="UPG145"/>
      <c r="UPH145"/>
      <c r="UPI145"/>
      <c r="UPJ145"/>
      <c r="UPK145"/>
      <c r="UPL145"/>
      <c r="UPM145"/>
      <c r="UPN145"/>
      <c r="UPO145"/>
      <c r="UPP145"/>
      <c r="UPQ145"/>
      <c r="UPR145"/>
      <c r="UPS145"/>
      <c r="UPT145"/>
      <c r="UPU145"/>
      <c r="UPV145"/>
      <c r="UPW145"/>
      <c r="UPX145"/>
      <c r="UPY145"/>
      <c r="UPZ145"/>
      <c r="UQA145"/>
      <c r="UQB145"/>
      <c r="UQC145"/>
      <c r="UQD145"/>
      <c r="UQE145"/>
      <c r="UQF145"/>
      <c r="UQG145"/>
      <c r="UQH145"/>
      <c r="UQI145"/>
      <c r="UQJ145"/>
      <c r="UQK145"/>
      <c r="UQL145"/>
      <c r="UQM145"/>
      <c r="UQN145"/>
      <c r="UQO145"/>
      <c r="UQP145"/>
      <c r="UQQ145"/>
      <c r="UQR145"/>
      <c r="UQS145"/>
      <c r="UQT145"/>
      <c r="UQU145"/>
      <c r="UQV145"/>
      <c r="UQW145"/>
      <c r="UQX145"/>
      <c r="UQY145"/>
      <c r="UQZ145"/>
      <c r="URA145"/>
      <c r="URB145"/>
      <c r="URC145"/>
      <c r="URD145"/>
      <c r="URE145"/>
      <c r="URF145"/>
      <c r="URG145"/>
      <c r="URH145"/>
      <c r="URI145"/>
      <c r="URJ145"/>
      <c r="URK145"/>
      <c r="URL145"/>
      <c r="URM145"/>
      <c r="URN145"/>
      <c r="URO145"/>
      <c r="URP145"/>
      <c r="URQ145"/>
      <c r="URR145"/>
      <c r="URS145"/>
      <c r="URT145"/>
      <c r="URU145"/>
      <c r="URV145"/>
      <c r="URW145"/>
      <c r="URX145"/>
      <c r="URY145"/>
      <c r="URZ145"/>
      <c r="USA145"/>
      <c r="USB145"/>
      <c r="USC145"/>
      <c r="USD145"/>
      <c r="USE145"/>
      <c r="USF145"/>
      <c r="USG145"/>
      <c r="USH145"/>
      <c r="USI145"/>
      <c r="USJ145"/>
      <c r="USK145"/>
      <c r="USL145"/>
      <c r="USM145"/>
      <c r="USN145"/>
      <c r="USO145"/>
      <c r="USP145"/>
      <c r="USQ145"/>
      <c r="USR145"/>
      <c r="USS145"/>
      <c r="UST145"/>
      <c r="USU145"/>
      <c r="USV145"/>
      <c r="USW145"/>
      <c r="USX145"/>
      <c r="USY145"/>
      <c r="USZ145"/>
      <c r="UTA145"/>
      <c r="UTB145"/>
      <c r="UTC145"/>
      <c r="UTD145"/>
      <c r="UTE145"/>
      <c r="UTF145"/>
      <c r="UTG145"/>
      <c r="UTH145"/>
      <c r="UTI145"/>
      <c r="UTJ145"/>
      <c r="UTK145"/>
      <c r="UTL145"/>
      <c r="UTM145"/>
      <c r="UTN145"/>
      <c r="UTO145"/>
      <c r="UTP145"/>
      <c r="UTQ145"/>
      <c r="UTR145"/>
      <c r="UTS145"/>
      <c r="UTT145"/>
      <c r="UTU145"/>
      <c r="UTV145"/>
      <c r="UTW145"/>
      <c r="UTX145"/>
      <c r="UTY145"/>
      <c r="UTZ145"/>
      <c r="UUA145"/>
      <c r="UUB145"/>
      <c r="UUC145"/>
      <c r="UUD145"/>
      <c r="UUE145"/>
      <c r="UUF145"/>
      <c r="UUG145"/>
      <c r="UUH145"/>
      <c r="UUI145"/>
      <c r="UUJ145"/>
      <c r="UUK145"/>
      <c r="UUL145"/>
      <c r="UUM145"/>
      <c r="UUN145"/>
      <c r="UUO145"/>
      <c r="UUP145"/>
      <c r="UUQ145"/>
      <c r="UUR145"/>
      <c r="UUS145"/>
      <c r="UUT145"/>
      <c r="UUU145"/>
      <c r="UUV145"/>
      <c r="UUW145"/>
      <c r="UUX145"/>
      <c r="UUY145"/>
      <c r="UUZ145"/>
      <c r="UVA145"/>
      <c r="UVB145"/>
      <c r="UVC145"/>
      <c r="UVD145"/>
      <c r="UVE145"/>
      <c r="UVF145"/>
      <c r="UVG145"/>
      <c r="UVH145"/>
      <c r="UVI145"/>
      <c r="UVJ145"/>
      <c r="UVK145"/>
      <c r="UVL145"/>
      <c r="UVM145"/>
      <c r="UVN145"/>
      <c r="UVO145"/>
      <c r="UVP145"/>
      <c r="UVQ145"/>
      <c r="UVR145"/>
      <c r="UVS145"/>
      <c r="UVT145"/>
      <c r="UVU145"/>
      <c r="UVV145"/>
      <c r="UVW145"/>
      <c r="UVX145"/>
      <c r="UVY145"/>
      <c r="UVZ145"/>
      <c r="UWA145"/>
      <c r="UWB145"/>
      <c r="UWC145"/>
      <c r="UWD145"/>
      <c r="UWE145"/>
      <c r="UWF145"/>
      <c r="UWG145"/>
      <c r="UWH145"/>
      <c r="UWI145"/>
      <c r="UWJ145"/>
      <c r="UWK145"/>
      <c r="UWL145"/>
      <c r="UWM145"/>
      <c r="UWN145"/>
      <c r="UWO145"/>
      <c r="UWP145"/>
      <c r="UWQ145"/>
      <c r="UWR145"/>
      <c r="UWS145"/>
      <c r="UWT145"/>
      <c r="UWU145"/>
      <c r="UWV145"/>
      <c r="UWW145"/>
      <c r="UWX145"/>
      <c r="UWY145"/>
      <c r="UWZ145"/>
      <c r="UXA145"/>
      <c r="UXB145"/>
      <c r="UXC145"/>
      <c r="UXD145"/>
      <c r="UXE145"/>
      <c r="UXF145"/>
      <c r="UXG145"/>
      <c r="UXH145"/>
      <c r="UXI145"/>
      <c r="UXJ145"/>
      <c r="UXK145"/>
      <c r="UXL145"/>
      <c r="UXM145"/>
      <c r="UXN145"/>
      <c r="UXO145"/>
      <c r="UXP145"/>
      <c r="UXQ145"/>
      <c r="UXR145"/>
      <c r="UXS145"/>
      <c r="UXT145"/>
      <c r="UXU145"/>
      <c r="UXV145"/>
      <c r="UXW145"/>
      <c r="UXX145"/>
      <c r="UXY145"/>
      <c r="UXZ145"/>
      <c r="UYA145"/>
      <c r="UYB145"/>
      <c r="UYC145"/>
      <c r="UYD145"/>
      <c r="UYE145"/>
      <c r="UYF145"/>
      <c r="UYG145"/>
      <c r="UYH145"/>
      <c r="UYI145"/>
      <c r="UYJ145"/>
      <c r="UYK145"/>
      <c r="UYL145"/>
      <c r="UYM145"/>
      <c r="UYN145"/>
      <c r="UYO145"/>
      <c r="UYP145"/>
      <c r="UYQ145"/>
      <c r="UYR145"/>
      <c r="UYS145"/>
      <c r="UYT145"/>
      <c r="UYU145"/>
      <c r="UYV145"/>
      <c r="UYW145"/>
      <c r="UYX145"/>
      <c r="UYY145"/>
      <c r="UYZ145"/>
      <c r="UZA145"/>
      <c r="UZB145"/>
      <c r="UZC145"/>
      <c r="UZD145"/>
      <c r="UZE145"/>
      <c r="UZF145"/>
      <c r="UZG145"/>
      <c r="UZH145"/>
      <c r="UZI145"/>
      <c r="UZJ145"/>
      <c r="UZK145"/>
      <c r="UZL145"/>
      <c r="UZM145"/>
      <c r="UZN145"/>
      <c r="UZO145"/>
      <c r="UZP145"/>
      <c r="UZQ145"/>
      <c r="UZR145"/>
      <c r="UZS145"/>
      <c r="UZT145"/>
      <c r="UZU145"/>
      <c r="UZV145"/>
      <c r="UZW145"/>
      <c r="UZX145"/>
      <c r="UZY145"/>
      <c r="UZZ145"/>
      <c r="VAA145"/>
      <c r="VAB145"/>
      <c r="VAC145"/>
      <c r="VAD145"/>
      <c r="VAE145"/>
      <c r="VAF145"/>
      <c r="VAG145"/>
      <c r="VAH145"/>
      <c r="VAI145"/>
      <c r="VAJ145"/>
      <c r="VAK145"/>
      <c r="VAL145"/>
      <c r="VAM145"/>
      <c r="VAN145"/>
      <c r="VAO145"/>
      <c r="VAP145"/>
      <c r="VAQ145"/>
      <c r="VAR145"/>
      <c r="VAS145"/>
      <c r="VAT145"/>
      <c r="VAU145"/>
      <c r="VAV145"/>
      <c r="VAW145"/>
      <c r="VAX145"/>
      <c r="VAY145"/>
      <c r="VAZ145"/>
      <c r="VBA145"/>
      <c r="VBB145"/>
      <c r="VBC145"/>
      <c r="VBD145"/>
      <c r="VBE145"/>
      <c r="VBF145"/>
      <c r="VBG145"/>
      <c r="VBH145"/>
      <c r="VBI145"/>
      <c r="VBJ145"/>
      <c r="VBK145"/>
      <c r="VBL145"/>
      <c r="VBM145"/>
      <c r="VBN145"/>
      <c r="VBO145"/>
      <c r="VBP145"/>
      <c r="VBQ145"/>
      <c r="VBR145"/>
      <c r="VBS145"/>
      <c r="VBT145"/>
      <c r="VBU145"/>
      <c r="VBV145"/>
      <c r="VBW145"/>
      <c r="VBX145"/>
      <c r="VBY145"/>
      <c r="VBZ145"/>
      <c r="VCA145"/>
      <c r="VCB145"/>
      <c r="VCC145"/>
      <c r="VCD145"/>
      <c r="VCE145"/>
      <c r="VCF145"/>
      <c r="VCG145"/>
      <c r="VCH145"/>
      <c r="VCI145"/>
      <c r="VCJ145"/>
      <c r="VCK145"/>
      <c r="VCL145"/>
      <c r="VCM145"/>
      <c r="VCN145"/>
      <c r="VCO145"/>
      <c r="VCP145"/>
      <c r="VCQ145"/>
      <c r="VCR145"/>
      <c r="VCS145"/>
      <c r="VCT145"/>
      <c r="VCU145"/>
      <c r="VCV145"/>
      <c r="VCW145"/>
      <c r="VCX145"/>
      <c r="VCY145"/>
      <c r="VCZ145"/>
      <c r="VDA145"/>
      <c r="VDB145"/>
      <c r="VDC145"/>
      <c r="VDD145"/>
      <c r="VDE145"/>
      <c r="VDF145"/>
      <c r="VDG145"/>
      <c r="VDH145"/>
      <c r="VDI145"/>
      <c r="VDJ145"/>
      <c r="VDK145"/>
      <c r="VDL145"/>
      <c r="VDM145"/>
      <c r="VDN145"/>
      <c r="VDO145"/>
      <c r="VDP145"/>
      <c r="VDQ145"/>
      <c r="VDR145"/>
      <c r="VDS145"/>
      <c r="VDT145"/>
      <c r="VDU145"/>
      <c r="VDV145"/>
      <c r="VDW145"/>
      <c r="VDX145"/>
      <c r="VDY145"/>
      <c r="VDZ145"/>
      <c r="VEA145"/>
      <c r="VEB145"/>
      <c r="VEC145"/>
      <c r="VED145"/>
      <c r="VEE145"/>
      <c r="VEF145"/>
      <c r="VEG145"/>
      <c r="VEH145"/>
      <c r="VEI145"/>
      <c r="VEJ145"/>
      <c r="VEK145"/>
      <c r="VEL145"/>
      <c r="VEM145"/>
      <c r="VEN145"/>
      <c r="VEO145"/>
      <c r="VEP145"/>
      <c r="VEQ145"/>
      <c r="VER145"/>
      <c r="VES145"/>
      <c r="VET145"/>
      <c r="VEU145"/>
      <c r="VEV145"/>
      <c r="VEW145"/>
      <c r="VEX145"/>
      <c r="VEY145"/>
      <c r="VEZ145"/>
      <c r="VFA145"/>
      <c r="VFB145"/>
      <c r="VFC145"/>
      <c r="VFD145"/>
      <c r="VFE145"/>
      <c r="VFF145"/>
      <c r="VFG145"/>
      <c r="VFH145"/>
      <c r="VFI145"/>
      <c r="VFJ145"/>
      <c r="VFK145"/>
      <c r="VFL145"/>
      <c r="VFM145"/>
      <c r="VFN145"/>
      <c r="VFO145"/>
      <c r="VFP145"/>
      <c r="VFQ145"/>
      <c r="VFR145"/>
      <c r="VFS145"/>
      <c r="VFT145"/>
      <c r="VFU145"/>
      <c r="VFV145"/>
      <c r="VFW145"/>
      <c r="VFX145"/>
      <c r="VFY145"/>
      <c r="VFZ145"/>
      <c r="VGA145"/>
      <c r="VGB145"/>
      <c r="VGC145"/>
      <c r="VGD145"/>
      <c r="VGE145"/>
      <c r="VGF145"/>
      <c r="VGG145"/>
      <c r="VGH145"/>
      <c r="VGI145"/>
      <c r="VGJ145"/>
      <c r="VGK145"/>
      <c r="VGL145"/>
      <c r="VGM145"/>
      <c r="VGN145"/>
      <c r="VGO145"/>
      <c r="VGP145"/>
      <c r="VGQ145"/>
      <c r="VGR145"/>
      <c r="VGS145"/>
      <c r="VGT145"/>
      <c r="VGU145"/>
      <c r="VGV145"/>
      <c r="VGW145"/>
      <c r="VGX145"/>
      <c r="VGY145"/>
      <c r="VGZ145"/>
      <c r="VHA145"/>
      <c r="VHB145"/>
      <c r="VHC145"/>
      <c r="VHD145"/>
      <c r="VHE145"/>
      <c r="VHF145"/>
      <c r="VHG145"/>
      <c r="VHH145"/>
      <c r="VHI145"/>
      <c r="VHJ145"/>
      <c r="VHK145"/>
      <c r="VHL145"/>
      <c r="VHM145"/>
      <c r="VHN145"/>
      <c r="VHO145"/>
      <c r="VHP145"/>
      <c r="VHQ145"/>
      <c r="VHR145"/>
      <c r="VHS145"/>
      <c r="VHT145"/>
      <c r="VHU145"/>
      <c r="VHV145"/>
      <c r="VHW145"/>
      <c r="VHX145"/>
      <c r="VHY145"/>
      <c r="VHZ145"/>
      <c r="VIA145"/>
      <c r="VIB145"/>
      <c r="VIC145"/>
      <c r="VID145"/>
      <c r="VIE145"/>
      <c r="VIF145"/>
      <c r="VIG145"/>
      <c r="VIH145"/>
      <c r="VII145"/>
      <c r="VIJ145"/>
      <c r="VIK145"/>
      <c r="VIL145"/>
      <c r="VIM145"/>
      <c r="VIN145"/>
      <c r="VIO145"/>
      <c r="VIP145"/>
      <c r="VIQ145"/>
      <c r="VIR145"/>
      <c r="VIS145"/>
      <c r="VIT145"/>
      <c r="VIU145"/>
      <c r="VIV145"/>
      <c r="VIW145"/>
      <c r="VIX145"/>
      <c r="VIY145"/>
      <c r="VIZ145"/>
      <c r="VJA145"/>
      <c r="VJB145"/>
      <c r="VJC145"/>
      <c r="VJD145"/>
      <c r="VJE145"/>
      <c r="VJF145"/>
      <c r="VJG145"/>
      <c r="VJH145"/>
      <c r="VJI145"/>
      <c r="VJJ145"/>
      <c r="VJK145"/>
      <c r="VJL145"/>
      <c r="VJM145"/>
      <c r="VJN145"/>
      <c r="VJO145"/>
      <c r="VJP145"/>
      <c r="VJQ145"/>
      <c r="VJR145"/>
      <c r="VJS145"/>
      <c r="VJT145"/>
      <c r="VJU145"/>
      <c r="VJV145"/>
      <c r="VJW145"/>
      <c r="VJX145"/>
      <c r="VJY145"/>
      <c r="VJZ145"/>
      <c r="VKA145"/>
      <c r="VKB145"/>
      <c r="VKC145"/>
      <c r="VKD145"/>
      <c r="VKE145"/>
      <c r="VKF145"/>
      <c r="VKG145"/>
      <c r="VKH145"/>
      <c r="VKI145"/>
      <c r="VKJ145"/>
      <c r="VKK145"/>
      <c r="VKL145"/>
      <c r="VKM145"/>
      <c r="VKN145"/>
      <c r="VKO145"/>
      <c r="VKP145"/>
      <c r="VKQ145"/>
      <c r="VKR145"/>
      <c r="VKS145"/>
      <c r="VKT145"/>
      <c r="VKU145"/>
      <c r="VKV145"/>
      <c r="VKW145"/>
      <c r="VKX145"/>
      <c r="VKY145"/>
      <c r="VKZ145"/>
      <c r="VLA145"/>
      <c r="VLB145"/>
      <c r="VLC145"/>
      <c r="VLD145"/>
      <c r="VLE145"/>
      <c r="VLF145"/>
      <c r="VLG145"/>
      <c r="VLH145"/>
      <c r="VLI145"/>
      <c r="VLJ145"/>
      <c r="VLK145"/>
      <c r="VLL145"/>
      <c r="VLM145"/>
      <c r="VLN145"/>
      <c r="VLO145"/>
      <c r="VLP145"/>
      <c r="VLQ145"/>
      <c r="VLR145"/>
      <c r="VLS145"/>
      <c r="VLT145"/>
      <c r="VLU145"/>
      <c r="VLV145"/>
      <c r="VLW145"/>
      <c r="VLX145"/>
      <c r="VLY145"/>
      <c r="VLZ145"/>
      <c r="VMA145"/>
      <c r="VMB145"/>
      <c r="VMC145"/>
      <c r="VMD145"/>
      <c r="VME145"/>
      <c r="VMF145"/>
      <c r="VMG145"/>
      <c r="VMH145"/>
      <c r="VMI145"/>
      <c r="VMJ145"/>
      <c r="VMK145"/>
      <c r="VML145"/>
      <c r="VMM145"/>
      <c r="VMN145"/>
      <c r="VMO145"/>
      <c r="VMP145"/>
      <c r="VMQ145"/>
      <c r="VMR145"/>
      <c r="VMS145"/>
      <c r="VMT145"/>
      <c r="VMU145"/>
      <c r="VMV145"/>
      <c r="VMW145"/>
      <c r="VMX145"/>
      <c r="VMY145"/>
      <c r="VMZ145"/>
      <c r="VNA145"/>
      <c r="VNB145"/>
      <c r="VNC145"/>
      <c r="VND145"/>
      <c r="VNE145"/>
      <c r="VNF145"/>
      <c r="VNG145"/>
      <c r="VNH145"/>
      <c r="VNI145"/>
      <c r="VNJ145"/>
      <c r="VNK145"/>
      <c r="VNL145"/>
      <c r="VNM145"/>
      <c r="VNN145"/>
      <c r="VNO145"/>
      <c r="VNP145"/>
      <c r="VNQ145"/>
      <c r="VNR145"/>
      <c r="VNS145"/>
      <c r="VNT145"/>
      <c r="VNU145"/>
      <c r="VNV145"/>
      <c r="VNW145"/>
      <c r="VNX145"/>
      <c r="VNY145"/>
      <c r="VNZ145"/>
      <c r="VOA145"/>
      <c r="VOB145"/>
      <c r="VOC145"/>
      <c r="VOD145"/>
      <c r="VOE145"/>
      <c r="VOF145"/>
      <c r="VOG145"/>
      <c r="VOH145"/>
      <c r="VOI145"/>
      <c r="VOJ145"/>
      <c r="VOK145"/>
      <c r="VOL145"/>
      <c r="VOM145"/>
      <c r="VON145"/>
      <c r="VOO145"/>
      <c r="VOP145"/>
      <c r="VOQ145"/>
      <c r="VOR145"/>
      <c r="VOS145"/>
      <c r="VOT145"/>
      <c r="VOU145"/>
      <c r="VOV145"/>
      <c r="VOW145"/>
      <c r="VOX145"/>
      <c r="VOY145"/>
      <c r="VOZ145"/>
      <c r="VPA145"/>
      <c r="VPB145"/>
      <c r="VPC145"/>
      <c r="VPD145"/>
      <c r="VPE145"/>
      <c r="VPF145"/>
      <c r="VPG145"/>
      <c r="VPH145"/>
      <c r="VPI145"/>
      <c r="VPJ145"/>
      <c r="VPK145"/>
      <c r="VPL145"/>
      <c r="VPM145"/>
      <c r="VPN145"/>
      <c r="VPO145"/>
      <c r="VPP145"/>
      <c r="VPQ145"/>
      <c r="VPR145"/>
      <c r="VPS145"/>
      <c r="VPT145"/>
      <c r="VPU145"/>
      <c r="VPV145"/>
      <c r="VPW145"/>
      <c r="VPX145"/>
      <c r="VPY145"/>
      <c r="VPZ145"/>
      <c r="VQA145"/>
      <c r="VQB145"/>
      <c r="VQC145"/>
      <c r="VQD145"/>
      <c r="VQE145"/>
      <c r="VQF145"/>
      <c r="VQG145"/>
      <c r="VQH145"/>
      <c r="VQI145"/>
      <c r="VQJ145"/>
      <c r="VQK145"/>
      <c r="VQL145"/>
      <c r="VQM145"/>
      <c r="VQN145"/>
      <c r="VQO145"/>
      <c r="VQP145"/>
      <c r="VQQ145"/>
      <c r="VQR145"/>
      <c r="VQS145"/>
      <c r="VQT145"/>
      <c r="VQU145"/>
      <c r="VQV145"/>
      <c r="VQW145"/>
      <c r="VQX145"/>
      <c r="VQY145"/>
      <c r="VQZ145"/>
      <c r="VRA145"/>
      <c r="VRB145"/>
      <c r="VRC145"/>
      <c r="VRD145"/>
      <c r="VRE145"/>
      <c r="VRF145"/>
      <c r="VRG145"/>
      <c r="VRH145"/>
      <c r="VRI145"/>
      <c r="VRJ145"/>
      <c r="VRK145"/>
      <c r="VRL145"/>
      <c r="VRM145"/>
      <c r="VRN145"/>
      <c r="VRO145"/>
      <c r="VRP145"/>
      <c r="VRQ145"/>
      <c r="VRR145"/>
      <c r="VRS145"/>
      <c r="VRT145"/>
      <c r="VRU145"/>
      <c r="VRV145"/>
      <c r="VRW145"/>
      <c r="VRX145"/>
      <c r="VRY145"/>
      <c r="VRZ145"/>
      <c r="VSA145"/>
      <c r="VSB145"/>
      <c r="VSC145"/>
      <c r="VSD145"/>
      <c r="VSE145"/>
      <c r="VSF145"/>
      <c r="VSG145"/>
      <c r="VSH145"/>
      <c r="VSI145"/>
      <c r="VSJ145"/>
      <c r="VSK145"/>
      <c r="VSL145"/>
      <c r="VSM145"/>
      <c r="VSN145"/>
      <c r="VSO145"/>
      <c r="VSP145"/>
      <c r="VSQ145"/>
      <c r="VSR145"/>
      <c r="VSS145"/>
      <c r="VST145"/>
      <c r="VSU145"/>
      <c r="VSV145"/>
      <c r="VSW145"/>
      <c r="VSX145"/>
      <c r="VSY145"/>
      <c r="VSZ145"/>
      <c r="VTA145"/>
      <c r="VTB145"/>
      <c r="VTC145"/>
      <c r="VTD145"/>
      <c r="VTE145"/>
      <c r="VTF145"/>
      <c r="VTG145"/>
      <c r="VTH145"/>
      <c r="VTI145"/>
      <c r="VTJ145"/>
      <c r="VTK145"/>
      <c r="VTL145"/>
      <c r="VTM145"/>
      <c r="VTN145"/>
      <c r="VTO145"/>
      <c r="VTP145"/>
      <c r="VTQ145"/>
      <c r="VTR145"/>
      <c r="VTS145"/>
      <c r="VTT145"/>
      <c r="VTU145"/>
      <c r="VTV145"/>
      <c r="VTW145"/>
      <c r="VTX145"/>
      <c r="VTY145"/>
      <c r="VTZ145"/>
      <c r="VUA145"/>
      <c r="VUB145"/>
      <c r="VUC145"/>
      <c r="VUD145"/>
      <c r="VUE145"/>
      <c r="VUF145"/>
      <c r="VUG145"/>
      <c r="VUH145"/>
      <c r="VUI145"/>
      <c r="VUJ145"/>
      <c r="VUK145"/>
      <c r="VUL145"/>
      <c r="VUM145"/>
      <c r="VUN145"/>
      <c r="VUO145"/>
      <c r="VUP145"/>
      <c r="VUQ145"/>
      <c r="VUR145"/>
      <c r="VUS145"/>
      <c r="VUT145"/>
      <c r="VUU145"/>
      <c r="VUV145"/>
      <c r="VUW145"/>
      <c r="VUX145"/>
      <c r="VUY145"/>
      <c r="VUZ145"/>
      <c r="VVA145"/>
      <c r="VVB145"/>
      <c r="VVC145"/>
      <c r="VVD145"/>
      <c r="VVE145"/>
      <c r="VVF145"/>
      <c r="VVG145"/>
      <c r="VVH145"/>
      <c r="VVI145"/>
      <c r="VVJ145"/>
      <c r="VVK145"/>
      <c r="VVL145"/>
      <c r="VVM145"/>
      <c r="VVN145"/>
      <c r="VVO145"/>
      <c r="VVP145"/>
      <c r="VVQ145"/>
      <c r="VVR145"/>
      <c r="VVS145"/>
      <c r="VVT145"/>
      <c r="VVU145"/>
      <c r="VVV145"/>
      <c r="VVW145"/>
      <c r="VVX145"/>
      <c r="VVY145"/>
      <c r="VVZ145"/>
      <c r="VWA145"/>
      <c r="VWB145"/>
      <c r="VWC145"/>
      <c r="VWD145"/>
      <c r="VWE145"/>
      <c r="VWF145"/>
      <c r="VWG145"/>
      <c r="VWH145"/>
      <c r="VWI145"/>
      <c r="VWJ145"/>
      <c r="VWK145"/>
      <c r="VWL145"/>
      <c r="VWM145"/>
      <c r="VWN145"/>
      <c r="VWO145"/>
      <c r="VWP145"/>
      <c r="VWQ145"/>
      <c r="VWR145"/>
      <c r="VWS145"/>
      <c r="VWT145"/>
      <c r="VWU145"/>
      <c r="VWV145"/>
      <c r="VWW145"/>
      <c r="VWX145"/>
      <c r="VWY145"/>
      <c r="VWZ145"/>
      <c r="VXA145"/>
      <c r="VXB145"/>
      <c r="VXC145"/>
      <c r="VXD145"/>
      <c r="VXE145"/>
      <c r="VXF145"/>
      <c r="VXG145"/>
      <c r="VXH145"/>
      <c r="VXI145"/>
      <c r="VXJ145"/>
      <c r="VXK145"/>
      <c r="VXL145"/>
      <c r="VXM145"/>
      <c r="VXN145"/>
      <c r="VXO145"/>
      <c r="VXP145"/>
      <c r="VXQ145"/>
      <c r="VXR145"/>
      <c r="VXS145"/>
      <c r="VXT145"/>
      <c r="VXU145"/>
      <c r="VXV145"/>
      <c r="VXW145"/>
      <c r="VXX145"/>
      <c r="VXY145"/>
      <c r="VXZ145"/>
      <c r="VYA145"/>
      <c r="VYB145"/>
      <c r="VYC145"/>
      <c r="VYD145"/>
      <c r="VYE145"/>
      <c r="VYF145"/>
      <c r="VYG145"/>
      <c r="VYH145"/>
      <c r="VYI145"/>
      <c r="VYJ145"/>
      <c r="VYK145"/>
      <c r="VYL145"/>
      <c r="VYM145"/>
      <c r="VYN145"/>
      <c r="VYO145"/>
      <c r="VYP145"/>
      <c r="VYQ145"/>
      <c r="VYR145"/>
      <c r="VYS145"/>
      <c r="VYT145"/>
      <c r="VYU145"/>
      <c r="VYV145"/>
      <c r="VYW145"/>
      <c r="VYX145"/>
      <c r="VYY145"/>
      <c r="VYZ145"/>
      <c r="VZA145"/>
      <c r="VZB145"/>
      <c r="VZC145"/>
      <c r="VZD145"/>
      <c r="VZE145"/>
      <c r="VZF145"/>
      <c r="VZG145"/>
      <c r="VZH145"/>
      <c r="VZI145"/>
      <c r="VZJ145"/>
      <c r="VZK145"/>
      <c r="VZL145"/>
      <c r="VZM145"/>
      <c r="VZN145"/>
      <c r="VZO145"/>
      <c r="VZP145"/>
      <c r="VZQ145"/>
      <c r="VZR145"/>
      <c r="VZS145"/>
      <c r="VZT145"/>
      <c r="VZU145"/>
      <c r="VZV145"/>
      <c r="VZW145"/>
      <c r="VZX145"/>
      <c r="VZY145"/>
      <c r="VZZ145"/>
      <c r="WAA145"/>
      <c r="WAB145"/>
      <c r="WAC145"/>
      <c r="WAD145"/>
      <c r="WAE145"/>
      <c r="WAF145"/>
      <c r="WAG145"/>
      <c r="WAH145"/>
      <c r="WAI145"/>
      <c r="WAJ145"/>
      <c r="WAK145"/>
      <c r="WAL145"/>
      <c r="WAM145"/>
      <c r="WAN145"/>
      <c r="WAO145"/>
      <c r="WAP145"/>
      <c r="WAQ145"/>
      <c r="WAR145"/>
      <c r="WAS145"/>
      <c r="WAT145"/>
      <c r="WAU145"/>
      <c r="WAV145"/>
      <c r="WAW145"/>
      <c r="WAX145"/>
      <c r="WAY145"/>
      <c r="WAZ145"/>
      <c r="WBA145"/>
      <c r="WBB145"/>
      <c r="WBC145"/>
      <c r="WBD145"/>
      <c r="WBE145"/>
      <c r="WBF145"/>
      <c r="WBG145"/>
      <c r="WBH145"/>
      <c r="WBI145"/>
      <c r="WBJ145"/>
      <c r="WBK145"/>
      <c r="WBL145"/>
      <c r="WBM145"/>
      <c r="WBN145"/>
      <c r="WBO145"/>
      <c r="WBP145"/>
      <c r="WBQ145"/>
      <c r="WBR145"/>
      <c r="WBS145"/>
      <c r="WBT145"/>
      <c r="WBU145"/>
      <c r="WBV145"/>
      <c r="WBW145"/>
      <c r="WBX145"/>
      <c r="WBY145"/>
      <c r="WBZ145"/>
      <c r="WCA145"/>
      <c r="WCB145"/>
      <c r="WCC145"/>
      <c r="WCD145"/>
      <c r="WCE145"/>
      <c r="WCF145"/>
      <c r="WCG145"/>
      <c r="WCH145"/>
      <c r="WCI145"/>
      <c r="WCJ145"/>
      <c r="WCK145"/>
      <c r="WCL145"/>
      <c r="WCM145"/>
      <c r="WCN145"/>
      <c r="WCO145"/>
      <c r="WCP145"/>
      <c r="WCQ145"/>
      <c r="WCR145"/>
      <c r="WCS145"/>
      <c r="WCT145"/>
      <c r="WCU145"/>
      <c r="WCV145"/>
      <c r="WCW145"/>
      <c r="WCX145"/>
      <c r="WCY145"/>
      <c r="WCZ145"/>
      <c r="WDA145"/>
      <c r="WDB145"/>
      <c r="WDC145"/>
      <c r="WDD145"/>
      <c r="WDE145"/>
      <c r="WDF145"/>
      <c r="WDG145"/>
      <c r="WDH145"/>
      <c r="WDI145"/>
      <c r="WDJ145"/>
      <c r="WDK145"/>
      <c r="WDL145"/>
      <c r="WDM145"/>
      <c r="WDN145"/>
      <c r="WDO145"/>
      <c r="WDP145"/>
      <c r="WDQ145"/>
      <c r="WDR145"/>
      <c r="WDS145"/>
      <c r="WDT145"/>
      <c r="WDU145"/>
      <c r="WDV145"/>
      <c r="WDW145"/>
      <c r="WDX145"/>
      <c r="WDY145"/>
      <c r="WDZ145"/>
      <c r="WEA145"/>
      <c r="WEB145"/>
      <c r="WEC145"/>
      <c r="WED145"/>
      <c r="WEE145"/>
      <c r="WEF145"/>
      <c r="WEG145"/>
      <c r="WEH145"/>
      <c r="WEI145"/>
      <c r="WEJ145"/>
      <c r="WEK145"/>
      <c r="WEL145"/>
      <c r="WEM145"/>
      <c r="WEN145"/>
      <c r="WEO145"/>
      <c r="WEP145"/>
      <c r="WEQ145"/>
      <c r="WER145"/>
      <c r="WES145"/>
      <c r="WET145"/>
      <c r="WEU145"/>
      <c r="WEV145"/>
      <c r="WEW145"/>
      <c r="WEX145"/>
      <c r="WEY145"/>
      <c r="WEZ145"/>
      <c r="WFA145"/>
      <c r="WFB145"/>
      <c r="WFC145"/>
      <c r="WFD145"/>
      <c r="WFE145"/>
      <c r="WFF145"/>
      <c r="WFG145"/>
      <c r="WFH145"/>
      <c r="WFI145"/>
      <c r="WFJ145"/>
      <c r="WFK145"/>
      <c r="WFL145"/>
      <c r="WFM145"/>
      <c r="WFN145"/>
      <c r="WFO145"/>
      <c r="WFP145"/>
      <c r="WFQ145"/>
      <c r="WFR145"/>
      <c r="WFS145"/>
      <c r="WFT145"/>
      <c r="WFU145"/>
      <c r="WFV145"/>
      <c r="WFW145"/>
      <c r="WFX145"/>
      <c r="WFY145"/>
      <c r="WFZ145"/>
      <c r="WGA145"/>
      <c r="WGB145"/>
      <c r="WGC145"/>
      <c r="WGD145"/>
      <c r="WGE145"/>
      <c r="WGF145"/>
      <c r="WGG145"/>
      <c r="WGH145"/>
      <c r="WGI145"/>
      <c r="WGJ145"/>
      <c r="WGK145"/>
      <c r="WGL145"/>
      <c r="WGM145"/>
      <c r="WGN145"/>
      <c r="WGO145"/>
      <c r="WGP145"/>
      <c r="WGQ145"/>
      <c r="WGR145"/>
      <c r="WGS145"/>
      <c r="WGT145"/>
      <c r="WGU145"/>
      <c r="WGV145"/>
      <c r="WGW145"/>
      <c r="WGX145"/>
      <c r="WGY145"/>
      <c r="WGZ145"/>
      <c r="WHA145"/>
      <c r="WHB145"/>
      <c r="WHC145"/>
      <c r="WHD145"/>
      <c r="WHE145"/>
      <c r="WHF145"/>
      <c r="WHG145"/>
      <c r="WHH145"/>
      <c r="WHI145"/>
      <c r="WHJ145"/>
      <c r="WHK145"/>
      <c r="WHL145"/>
      <c r="WHM145"/>
      <c r="WHN145"/>
      <c r="WHO145"/>
      <c r="WHP145"/>
      <c r="WHQ145"/>
      <c r="WHR145"/>
      <c r="WHS145"/>
      <c r="WHT145"/>
      <c r="WHU145"/>
      <c r="WHV145"/>
      <c r="WHW145"/>
      <c r="WHX145"/>
      <c r="WHY145"/>
      <c r="WHZ145"/>
      <c r="WIA145"/>
      <c r="WIB145"/>
      <c r="WIC145"/>
      <c r="WID145"/>
      <c r="WIE145"/>
      <c r="WIF145"/>
      <c r="WIG145"/>
      <c r="WIH145"/>
      <c r="WII145"/>
      <c r="WIJ145"/>
      <c r="WIK145"/>
      <c r="WIL145"/>
      <c r="WIM145"/>
      <c r="WIN145"/>
      <c r="WIO145"/>
      <c r="WIP145"/>
      <c r="WIQ145"/>
      <c r="WIR145"/>
      <c r="WIS145"/>
      <c r="WIT145"/>
      <c r="WIU145"/>
      <c r="WIV145"/>
      <c r="WIW145"/>
      <c r="WIX145"/>
      <c r="WIY145"/>
      <c r="WIZ145"/>
      <c r="WJA145"/>
      <c r="WJB145"/>
      <c r="WJC145"/>
      <c r="WJD145"/>
      <c r="WJE145"/>
      <c r="WJF145"/>
      <c r="WJG145"/>
      <c r="WJH145"/>
      <c r="WJI145"/>
      <c r="WJJ145"/>
      <c r="WJK145"/>
      <c r="WJL145"/>
      <c r="WJM145"/>
      <c r="WJN145"/>
      <c r="WJO145"/>
      <c r="WJP145"/>
      <c r="WJQ145"/>
      <c r="WJR145"/>
      <c r="WJS145"/>
      <c r="WJT145"/>
      <c r="WJU145"/>
      <c r="WJV145"/>
      <c r="WJW145"/>
      <c r="WJX145"/>
      <c r="WJY145"/>
      <c r="WJZ145"/>
      <c r="WKA145"/>
      <c r="WKB145"/>
      <c r="WKC145"/>
      <c r="WKD145"/>
      <c r="WKE145"/>
      <c r="WKF145"/>
      <c r="WKG145"/>
      <c r="WKH145"/>
      <c r="WKI145"/>
      <c r="WKJ145"/>
      <c r="WKK145"/>
      <c r="WKL145"/>
      <c r="WKM145"/>
      <c r="WKN145"/>
      <c r="WKO145"/>
      <c r="WKP145"/>
      <c r="WKQ145"/>
      <c r="WKR145"/>
      <c r="WKS145"/>
      <c r="WKT145"/>
      <c r="WKU145"/>
      <c r="WKV145"/>
      <c r="WKW145"/>
      <c r="WKX145"/>
      <c r="WKY145"/>
      <c r="WKZ145"/>
      <c r="WLA145"/>
      <c r="WLB145"/>
      <c r="WLC145"/>
      <c r="WLD145"/>
      <c r="WLE145"/>
      <c r="WLF145"/>
      <c r="WLG145"/>
      <c r="WLH145"/>
      <c r="WLI145"/>
      <c r="WLJ145"/>
      <c r="WLK145"/>
      <c r="WLL145"/>
      <c r="WLM145"/>
      <c r="WLN145"/>
      <c r="WLO145"/>
      <c r="WLP145"/>
      <c r="WLQ145"/>
      <c r="WLR145"/>
      <c r="WLS145"/>
      <c r="WLT145"/>
      <c r="WLU145"/>
      <c r="WLV145"/>
      <c r="WLW145"/>
      <c r="WLX145"/>
      <c r="WLY145"/>
      <c r="WLZ145"/>
      <c r="WMA145"/>
      <c r="WMB145"/>
      <c r="WMC145"/>
      <c r="WMD145"/>
      <c r="WME145"/>
      <c r="WMF145"/>
      <c r="WMG145"/>
      <c r="WMH145"/>
      <c r="WMI145"/>
      <c r="WMJ145"/>
      <c r="WMK145"/>
      <c r="WML145"/>
      <c r="WMM145"/>
      <c r="WMN145"/>
      <c r="WMO145"/>
      <c r="WMP145"/>
      <c r="WMQ145"/>
      <c r="WMR145"/>
      <c r="WMS145"/>
      <c r="WMT145"/>
      <c r="WMU145"/>
      <c r="WMV145"/>
      <c r="WMW145"/>
      <c r="WMX145"/>
      <c r="WMY145"/>
      <c r="WMZ145"/>
      <c r="WNA145"/>
      <c r="WNB145"/>
      <c r="WNC145"/>
      <c r="WND145"/>
      <c r="WNE145"/>
      <c r="WNF145"/>
      <c r="WNG145"/>
      <c r="WNH145"/>
      <c r="WNI145"/>
      <c r="WNJ145"/>
      <c r="WNK145"/>
      <c r="WNL145"/>
      <c r="WNM145"/>
      <c r="WNN145"/>
      <c r="WNO145"/>
      <c r="WNP145"/>
      <c r="WNQ145"/>
      <c r="WNR145"/>
      <c r="WNS145"/>
      <c r="WNT145"/>
      <c r="WNU145"/>
      <c r="WNV145"/>
      <c r="WNW145"/>
      <c r="WNX145"/>
      <c r="WNY145"/>
      <c r="WNZ145"/>
      <c r="WOA145"/>
      <c r="WOB145"/>
      <c r="WOC145"/>
      <c r="WOD145"/>
      <c r="WOE145"/>
      <c r="WOF145"/>
      <c r="WOG145"/>
      <c r="WOH145"/>
      <c r="WOI145"/>
      <c r="WOJ145"/>
      <c r="WOK145"/>
      <c r="WOL145"/>
      <c r="WOM145"/>
      <c r="WON145"/>
      <c r="WOO145"/>
      <c r="WOP145"/>
      <c r="WOQ145"/>
      <c r="WOR145"/>
      <c r="WOS145"/>
      <c r="WOT145"/>
      <c r="WOU145"/>
      <c r="WOV145"/>
      <c r="WOW145"/>
      <c r="WOX145"/>
      <c r="WOY145"/>
      <c r="WOZ145"/>
      <c r="WPA145"/>
      <c r="WPB145"/>
      <c r="WPC145"/>
      <c r="WPD145"/>
      <c r="WPE145"/>
      <c r="WPF145"/>
      <c r="WPG145"/>
      <c r="WPH145"/>
      <c r="WPI145"/>
      <c r="WPJ145"/>
      <c r="WPK145"/>
      <c r="WPL145"/>
      <c r="WPM145"/>
      <c r="WPN145"/>
      <c r="WPO145"/>
      <c r="WPP145"/>
      <c r="WPQ145"/>
      <c r="WPR145"/>
      <c r="WPS145"/>
      <c r="WPT145"/>
      <c r="WPU145"/>
      <c r="WPV145"/>
      <c r="WPW145"/>
      <c r="WPX145"/>
      <c r="WPY145"/>
      <c r="WPZ145"/>
      <c r="WQA145"/>
      <c r="WQB145"/>
      <c r="WQC145"/>
      <c r="WQD145"/>
      <c r="WQE145"/>
      <c r="WQF145"/>
      <c r="WQG145"/>
      <c r="WQH145"/>
      <c r="WQI145"/>
      <c r="WQJ145"/>
      <c r="WQK145"/>
      <c r="WQL145"/>
      <c r="WQM145"/>
      <c r="WQN145"/>
      <c r="WQO145"/>
      <c r="WQP145"/>
      <c r="WQQ145"/>
      <c r="WQR145"/>
      <c r="WQS145"/>
      <c r="WQT145"/>
      <c r="WQU145"/>
      <c r="WQV145"/>
      <c r="WQW145"/>
      <c r="WQX145"/>
      <c r="WQY145"/>
      <c r="WQZ145"/>
      <c r="WRA145"/>
      <c r="WRB145"/>
      <c r="WRC145"/>
      <c r="WRD145"/>
      <c r="WRE145"/>
      <c r="WRF145"/>
      <c r="WRG145"/>
      <c r="WRH145"/>
      <c r="WRI145"/>
      <c r="WRJ145"/>
      <c r="WRK145"/>
      <c r="WRL145"/>
      <c r="WRM145"/>
      <c r="WRN145"/>
      <c r="WRO145"/>
      <c r="WRP145"/>
      <c r="WRQ145"/>
      <c r="WRR145"/>
      <c r="WRS145"/>
      <c r="WRT145"/>
      <c r="WRU145"/>
      <c r="WRV145"/>
      <c r="WRW145"/>
      <c r="WRX145"/>
      <c r="WRY145"/>
      <c r="WRZ145"/>
      <c r="WSA145"/>
      <c r="WSB145"/>
      <c r="WSC145"/>
      <c r="WSD145"/>
      <c r="WSE145"/>
      <c r="WSF145"/>
      <c r="WSG145"/>
      <c r="WSH145"/>
      <c r="WSI145"/>
      <c r="WSJ145"/>
      <c r="WSK145"/>
      <c r="WSL145"/>
      <c r="WSM145"/>
      <c r="WSN145"/>
      <c r="WSO145"/>
      <c r="WSP145"/>
      <c r="WSQ145"/>
      <c r="WSR145"/>
      <c r="WSS145"/>
      <c r="WST145"/>
      <c r="WSU145"/>
      <c r="WSV145"/>
      <c r="WSW145"/>
      <c r="WSX145"/>
      <c r="WSY145"/>
      <c r="WSZ145"/>
      <c r="WTA145"/>
      <c r="WTB145"/>
      <c r="WTC145"/>
      <c r="WTD145"/>
      <c r="WTE145"/>
      <c r="WTF145"/>
      <c r="WTG145"/>
      <c r="WTH145"/>
      <c r="WTI145"/>
      <c r="WTJ145"/>
      <c r="WTK145"/>
      <c r="WTL145"/>
      <c r="WTM145"/>
      <c r="WTN145"/>
      <c r="WTO145"/>
      <c r="WTP145"/>
      <c r="WTQ145"/>
      <c r="WTR145"/>
      <c r="WTS145"/>
      <c r="WTT145"/>
      <c r="WTU145"/>
      <c r="WTV145"/>
      <c r="WTW145"/>
      <c r="WTX145"/>
      <c r="WTY145"/>
      <c r="WTZ145"/>
      <c r="WUA145"/>
      <c r="WUB145"/>
      <c r="WUC145"/>
      <c r="WUD145"/>
      <c r="WUE145"/>
      <c r="WUF145"/>
      <c r="WUG145"/>
      <c r="WUH145"/>
      <c r="WUI145"/>
      <c r="WUJ145"/>
      <c r="WUK145"/>
      <c r="WUL145"/>
      <c r="WUM145"/>
      <c r="WUN145"/>
      <c r="WUO145"/>
      <c r="WUP145"/>
      <c r="WUQ145"/>
      <c r="WUR145"/>
      <c r="WUS145"/>
      <c r="WUT145"/>
      <c r="WUU145"/>
      <c r="WUV145"/>
      <c r="WUW145"/>
      <c r="WUX145"/>
      <c r="WUY145"/>
      <c r="WUZ145"/>
      <c r="WVA145"/>
      <c r="WVB145"/>
      <c r="WVC145"/>
      <c r="WVD145"/>
      <c r="WVE145"/>
      <c r="WVF145"/>
      <c r="WVG145"/>
      <c r="WVH145"/>
      <c r="WVI145"/>
      <c r="WVJ145"/>
      <c r="WVK145"/>
      <c r="WVL145"/>
      <c r="WVM145"/>
      <c r="WVN145"/>
      <c r="WVO145"/>
      <c r="WVP145"/>
      <c r="WVQ145"/>
      <c r="WVR145"/>
      <c r="WVS145"/>
      <c r="WVT145"/>
      <c r="WVU145"/>
      <c r="WVV145"/>
      <c r="WVW145"/>
      <c r="WVX145"/>
      <c r="WVY145"/>
      <c r="WVZ145"/>
      <c r="WWA145"/>
      <c r="WWB145"/>
      <c r="WWC145"/>
      <c r="WWD145"/>
      <c r="WWE145"/>
      <c r="WWF145"/>
      <c r="WWG145"/>
      <c r="WWH145"/>
      <c r="WWI145"/>
      <c r="WWJ145"/>
      <c r="WWK145"/>
      <c r="WWL145"/>
      <c r="WWM145"/>
      <c r="WWN145"/>
      <c r="WWO145"/>
      <c r="WWP145"/>
      <c r="WWQ145"/>
      <c r="WWR145"/>
      <c r="WWS145"/>
      <c r="WWT145"/>
      <c r="WWU145"/>
      <c r="WWV145"/>
      <c r="WWW145"/>
      <c r="WWX145"/>
      <c r="WWY145"/>
      <c r="WWZ145"/>
      <c r="WXA145"/>
      <c r="WXB145"/>
      <c r="WXC145"/>
      <c r="WXD145"/>
      <c r="WXE145"/>
      <c r="WXF145"/>
      <c r="WXG145"/>
      <c r="WXH145"/>
      <c r="WXI145"/>
      <c r="WXJ145"/>
      <c r="WXK145"/>
      <c r="WXL145"/>
      <c r="WXM145"/>
      <c r="WXN145"/>
      <c r="WXO145"/>
      <c r="WXP145"/>
      <c r="WXQ145"/>
      <c r="WXR145"/>
      <c r="WXS145"/>
      <c r="WXT145"/>
      <c r="WXU145"/>
      <c r="WXV145"/>
      <c r="WXW145"/>
      <c r="WXX145"/>
      <c r="WXY145"/>
      <c r="WXZ145"/>
      <c r="WYA145"/>
      <c r="WYB145"/>
      <c r="WYC145"/>
      <c r="WYD145"/>
      <c r="WYE145"/>
      <c r="WYF145"/>
      <c r="WYG145"/>
      <c r="WYH145"/>
      <c r="WYI145"/>
      <c r="WYJ145"/>
      <c r="WYK145"/>
      <c r="WYL145"/>
      <c r="WYM145"/>
      <c r="WYN145"/>
      <c r="WYO145"/>
      <c r="WYP145"/>
      <c r="WYQ145"/>
      <c r="WYR145"/>
      <c r="WYS145"/>
      <c r="WYT145"/>
      <c r="WYU145"/>
      <c r="WYV145"/>
      <c r="WYW145"/>
      <c r="WYX145"/>
      <c r="WYY145"/>
      <c r="WYZ145"/>
      <c r="WZA145"/>
      <c r="WZB145"/>
      <c r="WZC145"/>
      <c r="WZD145"/>
      <c r="WZE145"/>
      <c r="WZF145"/>
      <c r="WZG145"/>
      <c r="WZH145"/>
      <c r="WZI145"/>
      <c r="WZJ145"/>
      <c r="WZK145"/>
      <c r="WZL145"/>
      <c r="WZM145"/>
      <c r="WZN145"/>
      <c r="WZO145"/>
      <c r="WZP145"/>
      <c r="WZQ145"/>
      <c r="WZR145"/>
      <c r="WZS145"/>
      <c r="WZT145"/>
      <c r="WZU145"/>
      <c r="WZV145"/>
      <c r="WZW145"/>
      <c r="WZX145"/>
      <c r="WZY145"/>
      <c r="WZZ145"/>
      <c r="XAA145"/>
      <c r="XAB145"/>
      <c r="XAC145"/>
      <c r="XAD145"/>
      <c r="XAE145"/>
      <c r="XAF145"/>
      <c r="XAG145"/>
      <c r="XAH145"/>
      <c r="XAI145"/>
      <c r="XAJ145"/>
      <c r="XAK145"/>
      <c r="XAL145"/>
      <c r="XAM145"/>
      <c r="XAN145"/>
      <c r="XAO145"/>
      <c r="XAP145"/>
      <c r="XAQ145"/>
      <c r="XAR145"/>
      <c r="XAS145"/>
      <c r="XAT145"/>
      <c r="XAU145"/>
      <c r="XAV145"/>
      <c r="XAW145"/>
      <c r="XAX145"/>
      <c r="XAY145"/>
      <c r="XAZ145"/>
      <c r="XBA145"/>
      <c r="XBB145"/>
      <c r="XBC145"/>
      <c r="XBD145"/>
      <c r="XBE145"/>
      <c r="XBF145"/>
      <c r="XBG145"/>
      <c r="XBH145"/>
      <c r="XBI145"/>
      <c r="XBJ145"/>
      <c r="XBK145"/>
      <c r="XBL145"/>
      <c r="XBM145"/>
      <c r="XBN145"/>
      <c r="XBO145"/>
      <c r="XBP145"/>
      <c r="XBQ145"/>
      <c r="XBR145"/>
      <c r="XBS145"/>
      <c r="XBT145"/>
      <c r="XBU145"/>
      <c r="XBV145"/>
      <c r="XBW145"/>
      <c r="XBX145"/>
      <c r="XBY145"/>
      <c r="XBZ145"/>
      <c r="XCA145"/>
      <c r="XCB145"/>
      <c r="XCC145"/>
      <c r="XCD145"/>
      <c r="XCE145"/>
      <c r="XCF145"/>
      <c r="XCG145"/>
      <c r="XCH145"/>
      <c r="XCI145"/>
      <c r="XCJ145"/>
      <c r="XCK145"/>
      <c r="XCL145"/>
      <c r="XCM145"/>
      <c r="XCN145"/>
      <c r="XCO145"/>
      <c r="XCP145"/>
      <c r="XCQ145"/>
      <c r="XCR145"/>
      <c r="XCS145"/>
      <c r="XCT145"/>
      <c r="XCU145"/>
      <c r="XCV145"/>
      <c r="XCW145"/>
      <c r="XCX145"/>
      <c r="XCY145"/>
      <c r="XCZ145"/>
      <c r="XDA145"/>
      <c r="XDB145"/>
      <c r="XDC145"/>
      <c r="XDD145"/>
      <c r="XDE145"/>
      <c r="XDF145"/>
      <c r="XDG145"/>
      <c r="XDH145"/>
      <c r="XDI145"/>
      <c r="XDJ145"/>
      <c r="XDK145"/>
      <c r="XDL145"/>
      <c r="XDM145"/>
      <c r="XDN145"/>
      <c r="XDO145"/>
      <c r="XDP145"/>
      <c r="XDQ145"/>
      <c r="XDR145"/>
      <c r="XDS145"/>
      <c r="XDT145"/>
      <c r="XDU145"/>
      <c r="XDV145"/>
      <c r="XDW145"/>
      <c r="XDX145"/>
      <c r="XDY145"/>
      <c r="XDZ145"/>
      <c r="XEA145"/>
      <c r="XEB145"/>
      <c r="XEC145"/>
      <c r="XED145"/>
      <c r="XEE145"/>
      <c r="XEF145"/>
      <c r="XEG145"/>
      <c r="XEH145"/>
      <c r="XEI145"/>
      <c r="XEJ145"/>
      <c r="XEK145"/>
      <c r="XEL145"/>
      <c r="XEM145"/>
      <c r="XEN145"/>
    </row>
    <row r="146" spans="1:16368" customFormat="1">
      <c r="A146" s="817">
        <v>138728</v>
      </c>
      <c r="B146" s="819" t="s">
        <v>1037</v>
      </c>
      <c r="C146" s="818" t="s">
        <v>817</v>
      </c>
      <c r="D146" s="818"/>
      <c r="E146" s="819" t="s">
        <v>1029</v>
      </c>
      <c r="F146" s="820" t="s">
        <v>992</v>
      </c>
      <c r="G146" s="820">
        <v>2015</v>
      </c>
      <c r="H146" s="820" t="s">
        <v>993</v>
      </c>
      <c r="I146" s="821">
        <v>42256</v>
      </c>
      <c r="J146" s="822">
        <v>2015</v>
      </c>
      <c r="K146" s="823"/>
      <c r="L146" s="823" t="s">
        <v>994</v>
      </c>
      <c r="M146" s="823" t="s">
        <v>22</v>
      </c>
      <c r="N146" s="824">
        <v>0</v>
      </c>
      <c r="O146" s="824">
        <v>5332.093862409045</v>
      </c>
      <c r="P146" s="825">
        <v>80244.281851191481</v>
      </c>
      <c r="Q146" s="825">
        <v>63985.12634890854</v>
      </c>
      <c r="R146" s="825">
        <v>5332.093862409045</v>
      </c>
      <c r="S146" s="826">
        <v>0</v>
      </c>
      <c r="T146" s="827">
        <v>1.2891890278772489</v>
      </c>
      <c r="U146" s="827" t="s">
        <v>1015</v>
      </c>
      <c r="V146" s="828"/>
      <c r="W146" s="828"/>
      <c r="X146" s="828"/>
      <c r="Y146" s="829">
        <v>0.79737926332950881</v>
      </c>
      <c r="Z146" s="828"/>
      <c r="AA146" s="828"/>
      <c r="AB146" s="828"/>
      <c r="AC146" s="829">
        <v>0.79342890606602867</v>
      </c>
      <c r="AD146" s="828"/>
      <c r="AE146" s="830"/>
      <c r="AF146" s="828"/>
      <c r="AG146" s="831">
        <v>140.4081777333999</v>
      </c>
      <c r="AH146" s="832">
        <v>2667.7553769345982</v>
      </c>
      <c r="AI146" s="828"/>
      <c r="AJ146" s="828"/>
      <c r="AK146" s="828"/>
      <c r="AL146" s="828"/>
      <c r="AM146" s="833">
        <v>0</v>
      </c>
      <c r="AN146" s="833">
        <v>0</v>
      </c>
      <c r="AO146" s="833">
        <v>0</v>
      </c>
      <c r="AP146" s="833">
        <v>0</v>
      </c>
      <c r="AQ146" s="833">
        <v>0</v>
      </c>
      <c r="AR146" s="833">
        <v>0</v>
      </c>
      <c r="AS146" s="833">
        <v>0</v>
      </c>
      <c r="AT146" s="833">
        <v>0</v>
      </c>
      <c r="AU146" s="833">
        <v>0</v>
      </c>
      <c r="AV146" s="833">
        <v>0</v>
      </c>
      <c r="AW146" s="833">
        <v>0</v>
      </c>
      <c r="AX146" s="833">
        <v>0</v>
      </c>
      <c r="AY146" s="833">
        <v>0</v>
      </c>
      <c r="AZ146" s="833">
        <v>0</v>
      </c>
      <c r="BA146" s="833">
        <v>0</v>
      </c>
      <c r="BB146" s="833">
        <v>0</v>
      </c>
      <c r="BC146" s="833">
        <v>0</v>
      </c>
      <c r="BD146" s="833">
        <v>0</v>
      </c>
      <c r="BE146" s="833">
        <v>0</v>
      </c>
      <c r="BF146" s="833">
        <v>0</v>
      </c>
      <c r="BG146" s="833">
        <v>0</v>
      </c>
      <c r="BH146" s="833">
        <v>0</v>
      </c>
      <c r="BI146" s="833">
        <v>0</v>
      </c>
      <c r="BJ146" s="833">
        <v>0</v>
      </c>
      <c r="BK146" s="833">
        <v>0</v>
      </c>
      <c r="BL146" s="833">
        <v>0</v>
      </c>
      <c r="BM146" s="833">
        <v>0</v>
      </c>
      <c r="BN146" s="828"/>
      <c r="BO146" s="828"/>
      <c r="BP146" s="828"/>
      <c r="BQ146" s="833">
        <v>0</v>
      </c>
      <c r="BR146" s="833">
        <v>0</v>
      </c>
      <c r="BS146" s="833">
        <v>0</v>
      </c>
      <c r="BT146" s="833">
        <v>0</v>
      </c>
      <c r="BU146" s="833">
        <v>0</v>
      </c>
      <c r="BV146" s="833">
        <v>0</v>
      </c>
      <c r="BW146" s="833">
        <v>0</v>
      </c>
      <c r="BX146" s="833">
        <v>0</v>
      </c>
      <c r="BY146" s="833">
        <v>0</v>
      </c>
      <c r="BZ146" s="833">
        <v>0</v>
      </c>
      <c r="CA146" s="833">
        <v>0</v>
      </c>
      <c r="CB146" s="833">
        <v>0</v>
      </c>
      <c r="CC146" s="833">
        <v>0</v>
      </c>
      <c r="CD146" s="833">
        <v>0</v>
      </c>
      <c r="CE146" s="833">
        <v>0</v>
      </c>
      <c r="CF146" s="833">
        <v>0</v>
      </c>
      <c r="CG146" s="833">
        <v>0</v>
      </c>
      <c r="CH146" s="833">
        <v>0</v>
      </c>
      <c r="CI146" s="833">
        <v>0</v>
      </c>
      <c r="CJ146" s="833">
        <v>0</v>
      </c>
      <c r="CK146" s="833">
        <v>0</v>
      </c>
      <c r="CL146" s="833">
        <v>0</v>
      </c>
      <c r="CM146" s="833">
        <v>0</v>
      </c>
      <c r="CN146" s="833">
        <v>0</v>
      </c>
      <c r="CO146" s="833">
        <v>0</v>
      </c>
      <c r="CP146" s="833">
        <v>0</v>
      </c>
      <c r="CQ146" s="833">
        <v>0</v>
      </c>
      <c r="CR146" s="828"/>
      <c r="CS146" s="828"/>
      <c r="CT146" s="828"/>
      <c r="CU146" s="834">
        <v>0</v>
      </c>
      <c r="CV146" s="834">
        <v>6687.0234875992901</v>
      </c>
      <c r="CW146" s="834">
        <v>6687.0234875992901</v>
      </c>
      <c r="CX146" s="834">
        <v>6687.0234875992901</v>
      </c>
      <c r="CY146" s="834">
        <v>6687.0234875992901</v>
      </c>
      <c r="CZ146" s="834">
        <v>6687.0234875992901</v>
      </c>
      <c r="DA146" s="834">
        <v>6687.0234875992901</v>
      </c>
      <c r="DB146" s="834">
        <v>6687.0234875992901</v>
      </c>
      <c r="DC146" s="834">
        <v>6687.0234875992901</v>
      </c>
      <c r="DD146" s="834">
        <v>6687.0234875992901</v>
      </c>
      <c r="DE146" s="834">
        <v>6687.0234875992901</v>
      </c>
      <c r="DF146" s="834">
        <v>6687.0234875992901</v>
      </c>
      <c r="DG146" s="834">
        <v>6687.0234875992901</v>
      </c>
      <c r="DH146" s="834">
        <v>0</v>
      </c>
      <c r="DI146" s="834">
        <v>0</v>
      </c>
      <c r="DJ146" s="834">
        <v>0</v>
      </c>
      <c r="DK146" s="834">
        <v>0</v>
      </c>
      <c r="DL146" s="834">
        <v>0</v>
      </c>
      <c r="DM146" s="834">
        <v>0</v>
      </c>
      <c r="DN146" s="834">
        <v>0</v>
      </c>
      <c r="DO146" s="834">
        <v>0</v>
      </c>
      <c r="DP146" s="834">
        <v>0</v>
      </c>
      <c r="DQ146" s="834">
        <v>0</v>
      </c>
      <c r="DR146" s="834">
        <v>0</v>
      </c>
      <c r="DS146" s="834">
        <v>0</v>
      </c>
      <c r="DT146" s="834">
        <v>0</v>
      </c>
      <c r="DU146" s="834">
        <v>0</v>
      </c>
      <c r="DV146" s="828"/>
      <c r="DW146" s="828"/>
      <c r="DX146" s="828"/>
      <c r="DY146" s="834">
        <v>0</v>
      </c>
      <c r="DZ146" s="834">
        <v>5332.093862409045</v>
      </c>
      <c r="EA146" s="834">
        <v>5332.093862409045</v>
      </c>
      <c r="EB146" s="834">
        <v>5332.093862409045</v>
      </c>
      <c r="EC146" s="834">
        <v>5332.093862409045</v>
      </c>
      <c r="ED146" s="834">
        <v>5332.093862409045</v>
      </c>
      <c r="EE146" s="834">
        <v>5332.093862409045</v>
      </c>
      <c r="EF146" s="834">
        <v>5332.093862409045</v>
      </c>
      <c r="EG146" s="834">
        <v>5332.093862409045</v>
      </c>
      <c r="EH146" s="834">
        <v>5332.093862409045</v>
      </c>
      <c r="EI146" s="834">
        <v>5332.093862409045</v>
      </c>
      <c r="EJ146" s="834">
        <v>5332.093862409045</v>
      </c>
      <c r="EK146" s="834">
        <v>5332.093862409045</v>
      </c>
      <c r="EL146" s="834">
        <v>0</v>
      </c>
      <c r="EM146" s="834">
        <v>0</v>
      </c>
      <c r="EN146" s="834">
        <v>0</v>
      </c>
      <c r="EO146" s="834">
        <v>0</v>
      </c>
      <c r="EP146" s="834">
        <v>0</v>
      </c>
      <c r="EQ146" s="834">
        <v>0</v>
      </c>
      <c r="ER146" s="834">
        <v>0</v>
      </c>
      <c r="ES146" s="834">
        <v>0</v>
      </c>
      <c r="ET146" s="834">
        <v>0</v>
      </c>
      <c r="EU146" s="834">
        <v>0</v>
      </c>
      <c r="EV146" s="834">
        <v>0</v>
      </c>
      <c r="EW146" s="834">
        <v>0</v>
      </c>
      <c r="EX146" s="834">
        <v>0</v>
      </c>
      <c r="EY146" s="834">
        <v>0</v>
      </c>
      <c r="EZ146" s="764"/>
      <c r="FA146" s="764"/>
      <c r="FB146" s="764"/>
      <c r="FC146" s="764"/>
      <c r="FD146" s="764"/>
    </row>
    <row r="147" spans="1:16368" customFormat="1">
      <c r="A147" s="817">
        <v>139172</v>
      </c>
      <c r="B147" s="819" t="s">
        <v>1038</v>
      </c>
      <c r="C147" s="818" t="s">
        <v>1039</v>
      </c>
      <c r="D147" s="818"/>
      <c r="E147" s="819" t="s">
        <v>1029</v>
      </c>
      <c r="F147" s="820" t="s">
        <v>992</v>
      </c>
      <c r="G147" s="820">
        <v>2015</v>
      </c>
      <c r="H147" s="820" t="s">
        <v>997</v>
      </c>
      <c r="I147" s="821">
        <v>42129</v>
      </c>
      <c r="J147" s="822">
        <v>2015</v>
      </c>
      <c r="K147" s="823"/>
      <c r="L147" s="823" t="s">
        <v>994</v>
      </c>
      <c r="M147" s="823" t="s">
        <v>22</v>
      </c>
      <c r="N147" s="824">
        <v>4.7511286426641943</v>
      </c>
      <c r="O147" s="824">
        <v>42133.592185283749</v>
      </c>
      <c r="P147" s="825">
        <v>569309.329241917</v>
      </c>
      <c r="Q147" s="825">
        <v>395936.33368188411</v>
      </c>
      <c r="R147" s="825">
        <v>42133.592185283749</v>
      </c>
      <c r="S147" s="826">
        <v>4.7511286426641943</v>
      </c>
      <c r="T147" s="827">
        <v>0.96037112112869982</v>
      </c>
      <c r="U147" s="827">
        <v>0.92845722686522347</v>
      </c>
      <c r="V147" s="828"/>
      <c r="W147" s="828"/>
      <c r="X147" s="828"/>
      <c r="Y147" s="829">
        <v>0.69546784734602263</v>
      </c>
      <c r="Z147" s="828"/>
      <c r="AA147" s="828"/>
      <c r="AB147" s="828"/>
      <c r="AC147" s="829">
        <v>0.69151749008254249</v>
      </c>
      <c r="AD147" s="828"/>
      <c r="AE147" s="830"/>
      <c r="AF147" s="828"/>
      <c r="AG147" s="831">
        <v>168.18269262042426</v>
      </c>
      <c r="AH147" s="832">
        <v>168.18269262042426</v>
      </c>
      <c r="AI147" s="828"/>
      <c r="AJ147" s="828"/>
      <c r="AK147" s="828"/>
      <c r="AL147" s="828"/>
      <c r="AM147" s="833">
        <v>0</v>
      </c>
      <c r="AN147" s="833">
        <v>6.8705834788026543</v>
      </c>
      <c r="AO147" s="833">
        <v>6.8705834788026543</v>
      </c>
      <c r="AP147" s="833">
        <v>6.8705834788026543</v>
      </c>
      <c r="AQ147" s="833">
        <v>6.8705834788026543</v>
      </c>
      <c r="AR147" s="833">
        <v>6.8705834788026543</v>
      </c>
      <c r="AS147" s="833">
        <v>6.8705834788026543</v>
      </c>
      <c r="AT147" s="833">
        <v>6.3000451791272036</v>
      </c>
      <c r="AU147" s="833">
        <v>6.3000451791272036</v>
      </c>
      <c r="AV147" s="833">
        <v>6.3000451791272036</v>
      </c>
      <c r="AW147" s="833">
        <v>4.4403727749150503</v>
      </c>
      <c r="AX147" s="833">
        <v>0</v>
      </c>
      <c r="AY147" s="833">
        <v>0</v>
      </c>
      <c r="AZ147" s="833">
        <v>0</v>
      </c>
      <c r="BA147" s="833">
        <v>0</v>
      </c>
      <c r="BB147" s="833">
        <v>0</v>
      </c>
      <c r="BC147" s="833">
        <v>0</v>
      </c>
      <c r="BD147" s="833">
        <v>0</v>
      </c>
      <c r="BE147" s="833">
        <v>0</v>
      </c>
      <c r="BF147" s="833">
        <v>0</v>
      </c>
      <c r="BG147" s="833">
        <v>0</v>
      </c>
      <c r="BH147" s="833">
        <v>0</v>
      </c>
      <c r="BI147" s="833">
        <v>0</v>
      </c>
      <c r="BJ147" s="833">
        <v>0</v>
      </c>
      <c r="BK147" s="833">
        <v>0</v>
      </c>
      <c r="BL147" s="833">
        <v>0</v>
      </c>
      <c r="BM147" s="833">
        <v>0</v>
      </c>
      <c r="BN147" s="828"/>
      <c r="BO147" s="828"/>
      <c r="BP147" s="828"/>
      <c r="BQ147" s="833">
        <v>0</v>
      </c>
      <c r="BR147" s="833">
        <v>4.7511286426641943</v>
      </c>
      <c r="BS147" s="833">
        <v>4.7511286426641943</v>
      </c>
      <c r="BT147" s="833">
        <v>4.7511286426641943</v>
      </c>
      <c r="BU147" s="833">
        <v>4.7511286426641943</v>
      </c>
      <c r="BV147" s="833">
        <v>4.7511286426641943</v>
      </c>
      <c r="BW147" s="833">
        <v>4.7511286426641943</v>
      </c>
      <c r="BX147" s="833">
        <v>4.3565914296766657</v>
      </c>
      <c r="BY147" s="833">
        <v>4.3565914296766657</v>
      </c>
      <c r="BZ147" s="833">
        <v>4.3565914296766657</v>
      </c>
      <c r="CA147" s="833">
        <v>3.0705954363401098</v>
      </c>
      <c r="CB147" s="833">
        <v>0</v>
      </c>
      <c r="CC147" s="833">
        <v>0</v>
      </c>
      <c r="CD147" s="833">
        <v>0</v>
      </c>
      <c r="CE147" s="833">
        <v>0</v>
      </c>
      <c r="CF147" s="833">
        <v>0</v>
      </c>
      <c r="CG147" s="833">
        <v>0</v>
      </c>
      <c r="CH147" s="833">
        <v>0</v>
      </c>
      <c r="CI147" s="833">
        <v>0</v>
      </c>
      <c r="CJ147" s="833">
        <v>0</v>
      </c>
      <c r="CK147" s="833">
        <v>0</v>
      </c>
      <c r="CL147" s="833">
        <v>0</v>
      </c>
      <c r="CM147" s="833">
        <v>0</v>
      </c>
      <c r="CN147" s="833">
        <v>0</v>
      </c>
      <c r="CO147" s="833">
        <v>0</v>
      </c>
      <c r="CP147" s="833">
        <v>0</v>
      </c>
      <c r="CQ147" s="833">
        <v>0</v>
      </c>
      <c r="CR147" s="828"/>
      <c r="CS147" s="828"/>
      <c r="CT147" s="828"/>
      <c r="CU147" s="834">
        <v>0</v>
      </c>
      <c r="CV147" s="834">
        <v>60583.091434161768</v>
      </c>
      <c r="CW147" s="834">
        <v>60583.091434161768</v>
      </c>
      <c r="CX147" s="834">
        <v>60583.091434161768</v>
      </c>
      <c r="CY147" s="834">
        <v>60583.091434161768</v>
      </c>
      <c r="CZ147" s="834">
        <v>60583.091434161768</v>
      </c>
      <c r="DA147" s="834">
        <v>60583.091434161768</v>
      </c>
      <c r="DB147" s="834">
        <v>55552.227013029275</v>
      </c>
      <c r="DC147" s="834">
        <v>55552.227013029275</v>
      </c>
      <c r="DD147" s="834">
        <v>55552.227013029275</v>
      </c>
      <c r="DE147" s="834">
        <v>39154.099597858622</v>
      </c>
      <c r="DF147" s="834">
        <v>0</v>
      </c>
      <c r="DG147" s="834">
        <v>0</v>
      </c>
      <c r="DH147" s="834">
        <v>0</v>
      </c>
      <c r="DI147" s="834">
        <v>0</v>
      </c>
      <c r="DJ147" s="834">
        <v>0</v>
      </c>
      <c r="DK147" s="834">
        <v>0</v>
      </c>
      <c r="DL147" s="834">
        <v>0</v>
      </c>
      <c r="DM147" s="834">
        <v>0</v>
      </c>
      <c r="DN147" s="834">
        <v>0</v>
      </c>
      <c r="DO147" s="834">
        <v>0</v>
      </c>
      <c r="DP147" s="834">
        <v>0</v>
      </c>
      <c r="DQ147" s="834">
        <v>0</v>
      </c>
      <c r="DR147" s="834">
        <v>0</v>
      </c>
      <c r="DS147" s="834">
        <v>0</v>
      </c>
      <c r="DT147" s="834">
        <v>0</v>
      </c>
      <c r="DU147" s="834">
        <v>0</v>
      </c>
      <c r="DV147" s="828"/>
      <c r="DW147" s="828"/>
      <c r="DX147" s="828"/>
      <c r="DY147" s="834">
        <v>0</v>
      </c>
      <c r="DZ147" s="834">
        <v>42133.592185283749</v>
      </c>
      <c r="EA147" s="834">
        <v>42133.592185283749</v>
      </c>
      <c r="EB147" s="834">
        <v>42133.592185283749</v>
      </c>
      <c r="EC147" s="834">
        <v>42133.592185283749</v>
      </c>
      <c r="ED147" s="834">
        <v>42133.592185283749</v>
      </c>
      <c r="EE147" s="834">
        <v>42133.592185283749</v>
      </c>
      <c r="EF147" s="834">
        <v>38634.787736029037</v>
      </c>
      <c r="EG147" s="834">
        <v>38634.787736029037</v>
      </c>
      <c r="EH147" s="834">
        <v>38634.787736029037</v>
      </c>
      <c r="EI147" s="834">
        <v>27230.417362094508</v>
      </c>
      <c r="EJ147" s="834">
        <v>0</v>
      </c>
      <c r="EK147" s="834">
        <v>0</v>
      </c>
      <c r="EL147" s="834">
        <v>0</v>
      </c>
      <c r="EM147" s="834">
        <v>0</v>
      </c>
      <c r="EN147" s="834">
        <v>0</v>
      </c>
      <c r="EO147" s="834">
        <v>0</v>
      </c>
      <c r="EP147" s="834">
        <v>0</v>
      </c>
      <c r="EQ147" s="834">
        <v>0</v>
      </c>
      <c r="ER147" s="834">
        <v>0</v>
      </c>
      <c r="ES147" s="834">
        <v>0</v>
      </c>
      <c r="ET147" s="834">
        <v>0</v>
      </c>
      <c r="EU147" s="834">
        <v>0</v>
      </c>
      <c r="EV147" s="834">
        <v>0</v>
      </c>
      <c r="EW147" s="834">
        <v>0</v>
      </c>
      <c r="EX147" s="834">
        <v>0</v>
      </c>
      <c r="EY147" s="834">
        <v>0</v>
      </c>
      <c r="EZ147" s="764"/>
      <c r="FA147" s="764"/>
      <c r="FB147" s="764"/>
      <c r="FC147" s="764"/>
      <c r="FD147" s="764"/>
    </row>
    <row r="148" spans="1:16368" customFormat="1">
      <c r="A148" s="817">
        <v>139677</v>
      </c>
      <c r="B148" s="819" t="s">
        <v>1040</v>
      </c>
      <c r="C148" s="818" t="s">
        <v>1041</v>
      </c>
      <c r="D148" s="818"/>
      <c r="E148" s="819" t="s">
        <v>1029</v>
      </c>
      <c r="F148" s="820" t="s">
        <v>992</v>
      </c>
      <c r="G148" s="820">
        <v>2015</v>
      </c>
      <c r="H148" s="820" t="s">
        <v>997</v>
      </c>
      <c r="I148" s="821">
        <v>42242</v>
      </c>
      <c r="J148" s="822">
        <v>2015</v>
      </c>
      <c r="K148" s="823"/>
      <c r="L148" s="823" t="s">
        <v>994</v>
      </c>
      <c r="M148" s="823" t="s">
        <v>22</v>
      </c>
      <c r="N148" s="824">
        <v>5.3931730538350324</v>
      </c>
      <c r="O148" s="824">
        <v>49234.781921249647</v>
      </c>
      <c r="P148" s="825">
        <v>665260.64399391145</v>
      </c>
      <c r="Q148" s="825">
        <v>462667.38800247433</v>
      </c>
      <c r="R148" s="825">
        <v>49234.781921249647</v>
      </c>
      <c r="S148" s="826">
        <v>5.3931730538350324</v>
      </c>
      <c r="T148" s="827">
        <v>0.96037112112869971</v>
      </c>
      <c r="U148" s="827">
        <v>0.92845722686522358</v>
      </c>
      <c r="V148" s="828"/>
      <c r="W148" s="828"/>
      <c r="X148" s="828"/>
      <c r="Y148" s="829">
        <v>0.69546784734602263</v>
      </c>
      <c r="Z148" s="828"/>
      <c r="AA148" s="828"/>
      <c r="AB148" s="828"/>
      <c r="AC148" s="829">
        <v>0.69151749008254249</v>
      </c>
      <c r="AD148" s="828"/>
      <c r="AE148" s="830"/>
      <c r="AF148" s="828"/>
      <c r="AG148" s="831">
        <v>445.72020222415506</v>
      </c>
      <c r="AH148" s="832">
        <v>445.72020222415506</v>
      </c>
      <c r="AI148" s="828"/>
      <c r="AJ148" s="828"/>
      <c r="AK148" s="828"/>
      <c r="AL148" s="828"/>
      <c r="AM148" s="833">
        <v>0</v>
      </c>
      <c r="AN148" s="833">
        <v>7.7990407056678785</v>
      </c>
      <c r="AO148" s="833">
        <v>7.7990407056678785</v>
      </c>
      <c r="AP148" s="833">
        <v>7.7990407056678785</v>
      </c>
      <c r="AQ148" s="833">
        <v>7.7990407056678785</v>
      </c>
      <c r="AR148" s="833">
        <v>7.7990407056678785</v>
      </c>
      <c r="AS148" s="833">
        <v>7.7990407056678785</v>
      </c>
      <c r="AT148" s="833">
        <v>7.1514026357660159</v>
      </c>
      <c r="AU148" s="833">
        <v>7.1514026357660159</v>
      </c>
      <c r="AV148" s="833">
        <v>7.1514026357660159</v>
      </c>
      <c r="AW148" s="833">
        <v>5.040423149903571</v>
      </c>
      <c r="AX148" s="833">
        <v>0</v>
      </c>
      <c r="AY148" s="833">
        <v>0</v>
      </c>
      <c r="AZ148" s="833">
        <v>0</v>
      </c>
      <c r="BA148" s="833">
        <v>0</v>
      </c>
      <c r="BB148" s="833">
        <v>0</v>
      </c>
      <c r="BC148" s="833">
        <v>0</v>
      </c>
      <c r="BD148" s="833">
        <v>0</v>
      </c>
      <c r="BE148" s="833">
        <v>0</v>
      </c>
      <c r="BF148" s="833">
        <v>0</v>
      </c>
      <c r="BG148" s="833">
        <v>0</v>
      </c>
      <c r="BH148" s="833">
        <v>0</v>
      </c>
      <c r="BI148" s="833">
        <v>0</v>
      </c>
      <c r="BJ148" s="833">
        <v>0</v>
      </c>
      <c r="BK148" s="833">
        <v>0</v>
      </c>
      <c r="BL148" s="833">
        <v>0</v>
      </c>
      <c r="BM148" s="833">
        <v>0</v>
      </c>
      <c r="BN148" s="828"/>
      <c r="BO148" s="828"/>
      <c r="BP148" s="828"/>
      <c r="BQ148" s="833">
        <v>0</v>
      </c>
      <c r="BR148" s="833">
        <v>5.3931730538350324</v>
      </c>
      <c r="BS148" s="833">
        <v>5.3931730538350324</v>
      </c>
      <c r="BT148" s="833">
        <v>5.3931730538350324</v>
      </c>
      <c r="BU148" s="833">
        <v>5.3931730538350324</v>
      </c>
      <c r="BV148" s="833">
        <v>5.3931730538350324</v>
      </c>
      <c r="BW148" s="833">
        <v>5.3931730538350324</v>
      </c>
      <c r="BX148" s="833">
        <v>4.9453200012545944</v>
      </c>
      <c r="BY148" s="833">
        <v>4.9453200012545944</v>
      </c>
      <c r="BZ148" s="833">
        <v>4.9453200012545944</v>
      </c>
      <c r="CA148" s="833">
        <v>3.4855407655752604</v>
      </c>
      <c r="CB148" s="833">
        <v>0</v>
      </c>
      <c r="CC148" s="833">
        <v>0</v>
      </c>
      <c r="CD148" s="833">
        <v>0</v>
      </c>
      <c r="CE148" s="833">
        <v>0</v>
      </c>
      <c r="CF148" s="833">
        <v>0</v>
      </c>
      <c r="CG148" s="833">
        <v>0</v>
      </c>
      <c r="CH148" s="833">
        <v>0</v>
      </c>
      <c r="CI148" s="833">
        <v>0</v>
      </c>
      <c r="CJ148" s="833">
        <v>0</v>
      </c>
      <c r="CK148" s="833">
        <v>0</v>
      </c>
      <c r="CL148" s="833">
        <v>0</v>
      </c>
      <c r="CM148" s="833">
        <v>0</v>
      </c>
      <c r="CN148" s="833">
        <v>0</v>
      </c>
      <c r="CO148" s="833">
        <v>0</v>
      </c>
      <c r="CP148" s="833">
        <v>0</v>
      </c>
      <c r="CQ148" s="833">
        <v>0</v>
      </c>
      <c r="CR148" s="828"/>
      <c r="CS148" s="828"/>
      <c r="CT148" s="828"/>
      <c r="CU148" s="834">
        <v>0</v>
      </c>
      <c r="CV148" s="834">
        <v>70793.757194002101</v>
      </c>
      <c r="CW148" s="834">
        <v>70793.757194002101</v>
      </c>
      <c r="CX148" s="834">
        <v>70793.757194002101</v>
      </c>
      <c r="CY148" s="834">
        <v>70793.757194002101</v>
      </c>
      <c r="CZ148" s="834">
        <v>70793.757194002101</v>
      </c>
      <c r="DA148" s="834">
        <v>70793.757194002101</v>
      </c>
      <c r="DB148" s="834">
        <v>64914.991586726261</v>
      </c>
      <c r="DC148" s="834">
        <v>64914.991586726261</v>
      </c>
      <c r="DD148" s="834">
        <v>64914.991586726261</v>
      </c>
      <c r="DE148" s="834">
        <v>45753.12606972002</v>
      </c>
      <c r="DF148" s="834">
        <v>0</v>
      </c>
      <c r="DG148" s="834">
        <v>0</v>
      </c>
      <c r="DH148" s="834">
        <v>0</v>
      </c>
      <c r="DI148" s="834">
        <v>0</v>
      </c>
      <c r="DJ148" s="834">
        <v>0</v>
      </c>
      <c r="DK148" s="834">
        <v>0</v>
      </c>
      <c r="DL148" s="834">
        <v>0</v>
      </c>
      <c r="DM148" s="834">
        <v>0</v>
      </c>
      <c r="DN148" s="834">
        <v>0</v>
      </c>
      <c r="DO148" s="834">
        <v>0</v>
      </c>
      <c r="DP148" s="834">
        <v>0</v>
      </c>
      <c r="DQ148" s="834">
        <v>0</v>
      </c>
      <c r="DR148" s="834">
        <v>0</v>
      </c>
      <c r="DS148" s="834">
        <v>0</v>
      </c>
      <c r="DT148" s="834">
        <v>0</v>
      </c>
      <c r="DU148" s="834">
        <v>0</v>
      </c>
      <c r="DV148" s="828"/>
      <c r="DW148" s="828"/>
      <c r="DX148" s="828"/>
      <c r="DY148" s="834">
        <v>0</v>
      </c>
      <c r="DZ148" s="834">
        <v>49234.781921249647</v>
      </c>
      <c r="EA148" s="834">
        <v>49234.781921249647</v>
      </c>
      <c r="EB148" s="834">
        <v>49234.781921249647</v>
      </c>
      <c r="EC148" s="834">
        <v>49234.781921249647</v>
      </c>
      <c r="ED148" s="834">
        <v>49234.781921249647</v>
      </c>
      <c r="EE148" s="834">
        <v>49234.781921249647</v>
      </c>
      <c r="EF148" s="834">
        <v>45146.289459305684</v>
      </c>
      <c r="EG148" s="834">
        <v>45146.289459305684</v>
      </c>
      <c r="EH148" s="834">
        <v>45146.289459305684</v>
      </c>
      <c r="EI148" s="834">
        <v>31819.828097059373</v>
      </c>
      <c r="EJ148" s="834">
        <v>0</v>
      </c>
      <c r="EK148" s="834">
        <v>0</v>
      </c>
      <c r="EL148" s="834">
        <v>0</v>
      </c>
      <c r="EM148" s="834">
        <v>0</v>
      </c>
      <c r="EN148" s="834">
        <v>0</v>
      </c>
      <c r="EO148" s="834">
        <v>0</v>
      </c>
      <c r="EP148" s="834">
        <v>0</v>
      </c>
      <c r="EQ148" s="834">
        <v>0</v>
      </c>
      <c r="ER148" s="834">
        <v>0</v>
      </c>
      <c r="ES148" s="834">
        <v>0</v>
      </c>
      <c r="ET148" s="834">
        <v>0</v>
      </c>
      <c r="EU148" s="834">
        <v>0</v>
      </c>
      <c r="EV148" s="834">
        <v>0</v>
      </c>
      <c r="EW148" s="834">
        <v>0</v>
      </c>
      <c r="EX148" s="834">
        <v>0</v>
      </c>
      <c r="EY148" s="834">
        <v>0</v>
      </c>
      <c r="EZ148" s="764"/>
      <c r="FA148" s="764"/>
      <c r="FB148" s="764"/>
      <c r="FC148" s="764"/>
      <c r="FD148" s="764"/>
    </row>
    <row r="149" spans="1:16368" customFormat="1">
      <c r="A149" s="817">
        <v>140373</v>
      </c>
      <c r="B149" s="819" t="s">
        <v>1042</v>
      </c>
      <c r="C149" s="818" t="s">
        <v>1043</v>
      </c>
      <c r="D149" s="818"/>
      <c r="E149" s="819" t="s">
        <v>1029</v>
      </c>
      <c r="F149" s="820" t="s">
        <v>992</v>
      </c>
      <c r="G149" s="820">
        <v>2015</v>
      </c>
      <c r="H149" s="820" t="s">
        <v>1014</v>
      </c>
      <c r="I149" s="821">
        <v>42090</v>
      </c>
      <c r="J149" s="822">
        <v>2015</v>
      </c>
      <c r="K149" s="823"/>
      <c r="L149" s="823" t="s">
        <v>994</v>
      </c>
      <c r="M149" s="823" t="s">
        <v>22</v>
      </c>
      <c r="N149" s="824">
        <v>6.0572114048709796E-2</v>
      </c>
      <c r="O149" s="824">
        <v>41277.334935726481</v>
      </c>
      <c r="P149" s="825">
        <v>962220.61124128499</v>
      </c>
      <c r="Q149" s="825">
        <v>647580.3521991343</v>
      </c>
      <c r="R149" s="825">
        <v>41277.334935726481</v>
      </c>
      <c r="S149" s="826">
        <v>6.0572114048709796E-2</v>
      </c>
      <c r="T149" s="827">
        <v>1.0671766900656514</v>
      </c>
      <c r="U149" s="827">
        <v>1.0059303502523884</v>
      </c>
      <c r="V149" s="828"/>
      <c r="W149" s="828"/>
      <c r="X149" s="828"/>
      <c r="Y149" s="829">
        <v>0.67300611173121927</v>
      </c>
      <c r="Z149" s="828"/>
      <c r="AA149" s="828"/>
      <c r="AB149" s="828"/>
      <c r="AC149" s="829">
        <v>0.66905575446773913</v>
      </c>
      <c r="AD149" s="828"/>
      <c r="AE149" s="830"/>
      <c r="AF149" s="828"/>
      <c r="AG149" s="831">
        <v>7450</v>
      </c>
      <c r="AH149" s="832">
        <v>7450</v>
      </c>
      <c r="AI149" s="828"/>
      <c r="AJ149" s="828"/>
      <c r="AK149" s="828"/>
      <c r="AL149" s="828"/>
      <c r="AM149" s="833">
        <v>0</v>
      </c>
      <c r="AN149" s="833">
        <v>9.0533731522714961E-2</v>
      </c>
      <c r="AO149" s="833">
        <v>9.0533731522714961E-2</v>
      </c>
      <c r="AP149" s="833">
        <v>9.0533731522714961E-2</v>
      </c>
      <c r="AQ149" s="833">
        <v>9.0533731522714961E-2</v>
      </c>
      <c r="AR149" s="833">
        <v>9.0533731522714961E-2</v>
      </c>
      <c r="AS149" s="833">
        <v>9.0533731522714961E-2</v>
      </c>
      <c r="AT149" s="833">
        <v>9.0533731522714961E-2</v>
      </c>
      <c r="AU149" s="833">
        <v>9.0533731522714961E-2</v>
      </c>
      <c r="AV149" s="833">
        <v>9.0533731522714961E-2</v>
      </c>
      <c r="AW149" s="833">
        <v>9.0533731522714961E-2</v>
      </c>
      <c r="AX149" s="833">
        <v>9.0533731522714961E-2</v>
      </c>
      <c r="AY149" s="833">
        <v>9.0533731522714961E-2</v>
      </c>
      <c r="AZ149" s="833">
        <v>9.0533731522714961E-2</v>
      </c>
      <c r="BA149" s="833">
        <v>9.0533731522714961E-2</v>
      </c>
      <c r="BB149" s="833">
        <v>9.0533731522714961E-2</v>
      </c>
      <c r="BC149" s="833">
        <v>6.2334410972133054E-2</v>
      </c>
      <c r="BD149" s="833">
        <v>0</v>
      </c>
      <c r="BE149" s="833">
        <v>0</v>
      </c>
      <c r="BF149" s="833">
        <v>0</v>
      </c>
      <c r="BG149" s="833">
        <v>0</v>
      </c>
      <c r="BH149" s="833">
        <v>0</v>
      </c>
      <c r="BI149" s="833">
        <v>0</v>
      </c>
      <c r="BJ149" s="833">
        <v>0</v>
      </c>
      <c r="BK149" s="833">
        <v>0</v>
      </c>
      <c r="BL149" s="833">
        <v>0</v>
      </c>
      <c r="BM149" s="833">
        <v>0</v>
      </c>
      <c r="BN149" s="828"/>
      <c r="BO149" s="828"/>
      <c r="BP149" s="828"/>
      <c r="BQ149" s="833">
        <v>0</v>
      </c>
      <c r="BR149" s="833">
        <v>6.0572114048709796E-2</v>
      </c>
      <c r="BS149" s="833">
        <v>6.0572114048709796E-2</v>
      </c>
      <c r="BT149" s="833">
        <v>6.0572114048709796E-2</v>
      </c>
      <c r="BU149" s="833">
        <v>6.0572114048709796E-2</v>
      </c>
      <c r="BV149" s="833">
        <v>6.0572114048709796E-2</v>
      </c>
      <c r="BW149" s="833">
        <v>6.0572114048709796E-2</v>
      </c>
      <c r="BX149" s="833">
        <v>6.0572114048709796E-2</v>
      </c>
      <c r="BY149" s="833">
        <v>6.0572114048709796E-2</v>
      </c>
      <c r="BZ149" s="833">
        <v>6.0572114048709796E-2</v>
      </c>
      <c r="CA149" s="833">
        <v>6.0572114048709796E-2</v>
      </c>
      <c r="CB149" s="833">
        <v>6.0572114048709796E-2</v>
      </c>
      <c r="CC149" s="833">
        <v>6.0572114048709796E-2</v>
      </c>
      <c r="CD149" s="833">
        <v>6.0572114048709796E-2</v>
      </c>
      <c r="CE149" s="833">
        <v>6.0572114048709796E-2</v>
      </c>
      <c r="CF149" s="833">
        <v>6.0572114048709796E-2</v>
      </c>
      <c r="CG149" s="833">
        <v>4.1705196362262595E-2</v>
      </c>
      <c r="CH149" s="833">
        <v>0</v>
      </c>
      <c r="CI149" s="833">
        <v>0</v>
      </c>
      <c r="CJ149" s="833">
        <v>0</v>
      </c>
      <c r="CK149" s="833">
        <v>0</v>
      </c>
      <c r="CL149" s="833">
        <v>0</v>
      </c>
      <c r="CM149" s="833">
        <v>0</v>
      </c>
      <c r="CN149" s="833">
        <v>0</v>
      </c>
      <c r="CO149" s="833">
        <v>0</v>
      </c>
      <c r="CP149" s="833">
        <v>0</v>
      </c>
      <c r="CQ149" s="833">
        <v>0</v>
      </c>
      <c r="CR149" s="828"/>
      <c r="CS149" s="828"/>
      <c r="CT149" s="828"/>
      <c r="CU149" s="834">
        <v>0</v>
      </c>
      <c r="CV149" s="834">
        <v>61332.778731453116</v>
      </c>
      <c r="CW149" s="834">
        <v>61332.778731453116</v>
      </c>
      <c r="CX149" s="834">
        <v>61332.778731453116</v>
      </c>
      <c r="CY149" s="834">
        <v>61332.778731453116</v>
      </c>
      <c r="CZ149" s="834">
        <v>61332.778731453116</v>
      </c>
      <c r="DA149" s="834">
        <v>61332.778731453116</v>
      </c>
      <c r="DB149" s="834">
        <v>61332.778731453116</v>
      </c>
      <c r="DC149" s="834">
        <v>61332.778731453116</v>
      </c>
      <c r="DD149" s="834">
        <v>61332.778731453116</v>
      </c>
      <c r="DE149" s="834">
        <v>61332.778731453116</v>
      </c>
      <c r="DF149" s="834">
        <v>61332.778731453116</v>
      </c>
      <c r="DG149" s="834">
        <v>61332.778731453116</v>
      </c>
      <c r="DH149" s="834">
        <v>61332.778731453116</v>
      </c>
      <c r="DI149" s="834">
        <v>61332.778731453116</v>
      </c>
      <c r="DJ149" s="834">
        <v>61332.778731453116</v>
      </c>
      <c r="DK149" s="834">
        <v>42228.930269488243</v>
      </c>
      <c r="DL149" s="834">
        <v>0</v>
      </c>
      <c r="DM149" s="834">
        <v>0</v>
      </c>
      <c r="DN149" s="834">
        <v>0</v>
      </c>
      <c r="DO149" s="834">
        <v>0</v>
      </c>
      <c r="DP149" s="834">
        <v>0</v>
      </c>
      <c r="DQ149" s="834">
        <v>0</v>
      </c>
      <c r="DR149" s="834">
        <v>0</v>
      </c>
      <c r="DS149" s="834">
        <v>0</v>
      </c>
      <c r="DT149" s="834">
        <v>0</v>
      </c>
      <c r="DU149" s="834">
        <v>0</v>
      </c>
      <c r="DV149" s="828"/>
      <c r="DW149" s="828"/>
      <c r="DX149" s="828"/>
      <c r="DY149" s="834">
        <v>0</v>
      </c>
      <c r="DZ149" s="834">
        <v>41277.334935726481</v>
      </c>
      <c r="EA149" s="834">
        <v>41277.334935726481</v>
      </c>
      <c r="EB149" s="834">
        <v>41277.334935726481</v>
      </c>
      <c r="EC149" s="834">
        <v>41277.334935726481</v>
      </c>
      <c r="ED149" s="834">
        <v>41277.334935726481</v>
      </c>
      <c r="EE149" s="834">
        <v>41277.334935726481</v>
      </c>
      <c r="EF149" s="834">
        <v>41277.334935726481</v>
      </c>
      <c r="EG149" s="834">
        <v>41277.334935726481</v>
      </c>
      <c r="EH149" s="834">
        <v>41277.334935726481</v>
      </c>
      <c r="EI149" s="834">
        <v>41277.334935726481</v>
      </c>
      <c r="EJ149" s="834">
        <v>41277.334935726481</v>
      </c>
      <c r="EK149" s="834">
        <v>41277.334935726481</v>
      </c>
      <c r="EL149" s="834">
        <v>41277.334935726481</v>
      </c>
      <c r="EM149" s="834">
        <v>41277.334935726481</v>
      </c>
      <c r="EN149" s="834">
        <v>41277.334935726481</v>
      </c>
      <c r="EO149" s="834">
        <v>28420.328163237071</v>
      </c>
      <c r="EP149" s="834">
        <v>0</v>
      </c>
      <c r="EQ149" s="834">
        <v>0</v>
      </c>
      <c r="ER149" s="834">
        <v>0</v>
      </c>
      <c r="ES149" s="834">
        <v>0</v>
      </c>
      <c r="ET149" s="834">
        <v>0</v>
      </c>
      <c r="EU149" s="834">
        <v>0</v>
      </c>
      <c r="EV149" s="834">
        <v>0</v>
      </c>
      <c r="EW149" s="834">
        <v>0</v>
      </c>
      <c r="EX149" s="834">
        <v>0</v>
      </c>
      <c r="EY149" s="834">
        <v>0</v>
      </c>
      <c r="EZ149" s="764"/>
      <c r="FA149" s="764"/>
      <c r="FB149" s="764"/>
      <c r="FC149" s="764"/>
      <c r="FD149" s="764"/>
    </row>
    <row r="150" spans="1:16368" customFormat="1">
      <c r="A150" s="817">
        <v>141481</v>
      </c>
      <c r="B150" s="817" t="s">
        <v>1044</v>
      </c>
      <c r="C150" s="818" t="s">
        <v>1045</v>
      </c>
      <c r="D150" s="818"/>
      <c r="E150" s="819" t="s">
        <v>1029</v>
      </c>
      <c r="F150" s="820" t="s">
        <v>992</v>
      </c>
      <c r="G150" s="820">
        <v>2015</v>
      </c>
      <c r="H150" s="820" t="s">
        <v>993</v>
      </c>
      <c r="I150" s="821">
        <v>42247</v>
      </c>
      <c r="J150" s="822">
        <v>2015</v>
      </c>
      <c r="K150" s="823"/>
      <c r="L150" s="823" t="s">
        <v>994</v>
      </c>
      <c r="M150" s="823" t="s">
        <v>22</v>
      </c>
      <c r="N150" s="824">
        <v>0</v>
      </c>
      <c r="O150" s="824">
        <v>1201.9862642721152</v>
      </c>
      <c r="P150" s="825">
        <v>18089.052267346058</v>
      </c>
      <c r="Q150" s="825">
        <v>14423.835171265382</v>
      </c>
      <c r="R150" s="825">
        <v>1201.9862642721152</v>
      </c>
      <c r="S150" s="826">
        <v>0</v>
      </c>
      <c r="T150" s="827">
        <v>1.1043377452592222</v>
      </c>
      <c r="U150" s="827" t="s">
        <v>1015</v>
      </c>
      <c r="V150" s="828"/>
      <c r="W150" s="828"/>
      <c r="X150" s="828"/>
      <c r="Y150" s="829">
        <v>0.79737926332950881</v>
      </c>
      <c r="Z150" s="828"/>
      <c r="AA150" s="828"/>
      <c r="AB150" s="828"/>
      <c r="AC150" s="829">
        <v>0.79342890606602867</v>
      </c>
      <c r="AD150" s="828"/>
      <c r="AE150" s="830"/>
      <c r="AF150" s="828"/>
      <c r="AG150" s="831">
        <v>28.185987261146494</v>
      </c>
      <c r="AH150" s="832">
        <v>140.92993630573247</v>
      </c>
      <c r="AI150" s="828"/>
      <c r="AJ150" s="828"/>
      <c r="AK150" s="828"/>
      <c r="AL150" s="828"/>
      <c r="AM150" s="833">
        <v>0</v>
      </c>
      <c r="AN150" s="833">
        <v>0</v>
      </c>
      <c r="AO150" s="833">
        <v>0</v>
      </c>
      <c r="AP150" s="833">
        <v>0</v>
      </c>
      <c r="AQ150" s="833">
        <v>0</v>
      </c>
      <c r="AR150" s="833">
        <v>0</v>
      </c>
      <c r="AS150" s="833">
        <v>0</v>
      </c>
      <c r="AT150" s="833">
        <v>0</v>
      </c>
      <c r="AU150" s="833">
        <v>0</v>
      </c>
      <c r="AV150" s="833">
        <v>0</v>
      </c>
      <c r="AW150" s="833">
        <v>0</v>
      </c>
      <c r="AX150" s="833">
        <v>0</v>
      </c>
      <c r="AY150" s="833">
        <v>0</v>
      </c>
      <c r="AZ150" s="833">
        <v>0</v>
      </c>
      <c r="BA150" s="833">
        <v>0</v>
      </c>
      <c r="BB150" s="833">
        <v>0</v>
      </c>
      <c r="BC150" s="833">
        <v>0</v>
      </c>
      <c r="BD150" s="833">
        <v>0</v>
      </c>
      <c r="BE150" s="833">
        <v>0</v>
      </c>
      <c r="BF150" s="833">
        <v>0</v>
      </c>
      <c r="BG150" s="833">
        <v>0</v>
      </c>
      <c r="BH150" s="833">
        <v>0</v>
      </c>
      <c r="BI150" s="833">
        <v>0</v>
      </c>
      <c r="BJ150" s="833">
        <v>0</v>
      </c>
      <c r="BK150" s="833">
        <v>0</v>
      </c>
      <c r="BL150" s="833">
        <v>0</v>
      </c>
      <c r="BM150" s="833">
        <v>0</v>
      </c>
      <c r="BN150" s="828"/>
      <c r="BO150" s="828"/>
      <c r="BP150" s="828"/>
      <c r="BQ150" s="833">
        <v>0</v>
      </c>
      <c r="BR150" s="833">
        <v>0</v>
      </c>
      <c r="BS150" s="833">
        <v>0</v>
      </c>
      <c r="BT150" s="833">
        <v>0</v>
      </c>
      <c r="BU150" s="833">
        <v>0</v>
      </c>
      <c r="BV150" s="833">
        <v>0</v>
      </c>
      <c r="BW150" s="833">
        <v>0</v>
      </c>
      <c r="BX150" s="833">
        <v>0</v>
      </c>
      <c r="BY150" s="833">
        <v>0</v>
      </c>
      <c r="BZ150" s="833">
        <v>0</v>
      </c>
      <c r="CA150" s="833">
        <v>0</v>
      </c>
      <c r="CB150" s="833">
        <v>0</v>
      </c>
      <c r="CC150" s="833">
        <v>0</v>
      </c>
      <c r="CD150" s="833">
        <v>0</v>
      </c>
      <c r="CE150" s="833">
        <v>0</v>
      </c>
      <c r="CF150" s="833">
        <v>0</v>
      </c>
      <c r="CG150" s="833">
        <v>0</v>
      </c>
      <c r="CH150" s="833">
        <v>0</v>
      </c>
      <c r="CI150" s="833">
        <v>0</v>
      </c>
      <c r="CJ150" s="833">
        <v>0</v>
      </c>
      <c r="CK150" s="833">
        <v>0</v>
      </c>
      <c r="CL150" s="833">
        <v>0</v>
      </c>
      <c r="CM150" s="833">
        <v>0</v>
      </c>
      <c r="CN150" s="833">
        <v>0</v>
      </c>
      <c r="CO150" s="833">
        <v>0</v>
      </c>
      <c r="CP150" s="833">
        <v>0</v>
      </c>
      <c r="CQ150" s="833">
        <v>0</v>
      </c>
      <c r="CR150" s="828"/>
      <c r="CS150" s="828"/>
      <c r="CT150" s="828"/>
      <c r="CU150" s="834">
        <v>0</v>
      </c>
      <c r="CV150" s="834">
        <v>1507.4210222788383</v>
      </c>
      <c r="CW150" s="834">
        <v>1507.4210222788383</v>
      </c>
      <c r="CX150" s="834">
        <v>1507.4210222788383</v>
      </c>
      <c r="CY150" s="834">
        <v>1507.4210222788383</v>
      </c>
      <c r="CZ150" s="834">
        <v>1507.4210222788383</v>
      </c>
      <c r="DA150" s="834">
        <v>1507.4210222788383</v>
      </c>
      <c r="DB150" s="834">
        <v>1507.4210222788383</v>
      </c>
      <c r="DC150" s="834">
        <v>1507.4210222788383</v>
      </c>
      <c r="DD150" s="834">
        <v>1507.4210222788383</v>
      </c>
      <c r="DE150" s="834">
        <v>1507.4210222788383</v>
      </c>
      <c r="DF150" s="834">
        <v>1507.4210222788383</v>
      </c>
      <c r="DG150" s="834">
        <v>1507.4210222788383</v>
      </c>
      <c r="DH150" s="834">
        <v>0</v>
      </c>
      <c r="DI150" s="834">
        <v>0</v>
      </c>
      <c r="DJ150" s="834">
        <v>0</v>
      </c>
      <c r="DK150" s="834">
        <v>0</v>
      </c>
      <c r="DL150" s="834">
        <v>0</v>
      </c>
      <c r="DM150" s="834">
        <v>0</v>
      </c>
      <c r="DN150" s="834">
        <v>0</v>
      </c>
      <c r="DO150" s="834">
        <v>0</v>
      </c>
      <c r="DP150" s="834">
        <v>0</v>
      </c>
      <c r="DQ150" s="834">
        <v>0</v>
      </c>
      <c r="DR150" s="834">
        <v>0</v>
      </c>
      <c r="DS150" s="834">
        <v>0</v>
      </c>
      <c r="DT150" s="834">
        <v>0</v>
      </c>
      <c r="DU150" s="834">
        <v>0</v>
      </c>
      <c r="DV150" s="828"/>
      <c r="DW150" s="828"/>
      <c r="DX150" s="828"/>
      <c r="DY150" s="834">
        <v>0</v>
      </c>
      <c r="DZ150" s="834">
        <v>1201.9862642721152</v>
      </c>
      <c r="EA150" s="834">
        <v>1201.9862642721152</v>
      </c>
      <c r="EB150" s="834">
        <v>1201.9862642721152</v>
      </c>
      <c r="EC150" s="834">
        <v>1201.9862642721152</v>
      </c>
      <c r="ED150" s="834">
        <v>1201.9862642721152</v>
      </c>
      <c r="EE150" s="834">
        <v>1201.9862642721152</v>
      </c>
      <c r="EF150" s="834">
        <v>1201.9862642721152</v>
      </c>
      <c r="EG150" s="834">
        <v>1201.9862642721152</v>
      </c>
      <c r="EH150" s="834">
        <v>1201.9862642721152</v>
      </c>
      <c r="EI150" s="834">
        <v>1201.9862642721152</v>
      </c>
      <c r="EJ150" s="834">
        <v>1201.9862642721152</v>
      </c>
      <c r="EK150" s="834">
        <v>1201.9862642721152</v>
      </c>
      <c r="EL150" s="834">
        <v>0</v>
      </c>
      <c r="EM150" s="834">
        <v>0</v>
      </c>
      <c r="EN150" s="834">
        <v>0</v>
      </c>
      <c r="EO150" s="834">
        <v>0</v>
      </c>
      <c r="EP150" s="834">
        <v>0</v>
      </c>
      <c r="EQ150" s="834">
        <v>0</v>
      </c>
      <c r="ER150" s="834">
        <v>0</v>
      </c>
      <c r="ES150" s="834">
        <v>0</v>
      </c>
      <c r="ET150" s="834">
        <v>0</v>
      </c>
      <c r="EU150" s="834">
        <v>0</v>
      </c>
      <c r="EV150" s="834">
        <v>0</v>
      </c>
      <c r="EW150" s="834">
        <v>0</v>
      </c>
      <c r="EX150" s="834">
        <v>0</v>
      </c>
      <c r="EY150" s="834">
        <v>0</v>
      </c>
      <c r="EZ150" s="764"/>
      <c r="FA150" s="764"/>
      <c r="FB150" s="764"/>
      <c r="FC150" s="764"/>
      <c r="FD150" s="764"/>
    </row>
    <row r="151" spans="1:16368" customFormat="1">
      <c r="A151" s="817">
        <v>141592</v>
      </c>
      <c r="B151" s="817" t="s">
        <v>1046</v>
      </c>
      <c r="C151" s="818" t="s">
        <v>1047</v>
      </c>
      <c r="D151" s="818"/>
      <c r="E151" s="819" t="s">
        <v>1029</v>
      </c>
      <c r="F151" s="820" t="s">
        <v>992</v>
      </c>
      <c r="G151" s="820">
        <v>2015</v>
      </c>
      <c r="H151" s="820" t="s">
        <v>993</v>
      </c>
      <c r="I151" s="821">
        <v>42346</v>
      </c>
      <c r="J151" s="822">
        <v>2015</v>
      </c>
      <c r="K151" s="823"/>
      <c r="L151" s="823" t="s">
        <v>994</v>
      </c>
      <c r="M151" s="823" t="s">
        <v>22</v>
      </c>
      <c r="N151" s="824">
        <v>0</v>
      </c>
      <c r="O151" s="824">
        <v>582727.85350656055</v>
      </c>
      <c r="P151" s="825">
        <v>8769646.4702130724</v>
      </c>
      <c r="Q151" s="825">
        <v>6992734.2420787271</v>
      </c>
      <c r="R151" s="825">
        <v>582727.85350656055</v>
      </c>
      <c r="S151" s="826">
        <v>0</v>
      </c>
      <c r="T151" s="827">
        <v>1.2323011475073453</v>
      </c>
      <c r="U151" s="827" t="s">
        <v>1015</v>
      </c>
      <c r="V151" s="828"/>
      <c r="W151" s="828"/>
      <c r="X151" s="828"/>
      <c r="Y151" s="829">
        <v>0.79737926332950881</v>
      </c>
      <c r="Z151" s="828"/>
      <c r="AA151" s="828"/>
      <c r="AB151" s="828"/>
      <c r="AC151" s="829">
        <v>0.79342890606602867</v>
      </c>
      <c r="AD151" s="828"/>
      <c r="AE151" s="830"/>
      <c r="AF151" s="828"/>
      <c r="AG151" s="831">
        <v>531.76807256810844</v>
      </c>
      <c r="AH151" s="832">
        <v>375428.25923308457</v>
      </c>
      <c r="AI151" s="828"/>
      <c r="AJ151" s="828"/>
      <c r="AK151" s="828"/>
      <c r="AL151" s="828"/>
      <c r="AM151" s="833">
        <v>0</v>
      </c>
      <c r="AN151" s="833">
        <v>0</v>
      </c>
      <c r="AO151" s="833">
        <v>0</v>
      </c>
      <c r="AP151" s="833">
        <v>0</v>
      </c>
      <c r="AQ151" s="833">
        <v>0</v>
      </c>
      <c r="AR151" s="833">
        <v>0</v>
      </c>
      <c r="AS151" s="833">
        <v>0</v>
      </c>
      <c r="AT151" s="833">
        <v>0</v>
      </c>
      <c r="AU151" s="833">
        <v>0</v>
      </c>
      <c r="AV151" s="833">
        <v>0</v>
      </c>
      <c r="AW151" s="833">
        <v>0</v>
      </c>
      <c r="AX151" s="833">
        <v>0</v>
      </c>
      <c r="AY151" s="833">
        <v>0</v>
      </c>
      <c r="AZ151" s="833">
        <v>0</v>
      </c>
      <c r="BA151" s="833">
        <v>0</v>
      </c>
      <c r="BB151" s="833">
        <v>0</v>
      </c>
      <c r="BC151" s="833">
        <v>0</v>
      </c>
      <c r="BD151" s="833">
        <v>0</v>
      </c>
      <c r="BE151" s="833">
        <v>0</v>
      </c>
      <c r="BF151" s="833">
        <v>0</v>
      </c>
      <c r="BG151" s="833">
        <v>0</v>
      </c>
      <c r="BH151" s="833">
        <v>0</v>
      </c>
      <c r="BI151" s="833">
        <v>0</v>
      </c>
      <c r="BJ151" s="833">
        <v>0</v>
      </c>
      <c r="BK151" s="833">
        <v>0</v>
      </c>
      <c r="BL151" s="833">
        <v>0</v>
      </c>
      <c r="BM151" s="833">
        <v>0</v>
      </c>
      <c r="BN151" s="828"/>
      <c r="BO151" s="828"/>
      <c r="BP151" s="828"/>
      <c r="BQ151" s="833">
        <v>0</v>
      </c>
      <c r="BR151" s="833">
        <v>0</v>
      </c>
      <c r="BS151" s="833">
        <v>0</v>
      </c>
      <c r="BT151" s="833">
        <v>0</v>
      </c>
      <c r="BU151" s="833">
        <v>0</v>
      </c>
      <c r="BV151" s="833">
        <v>0</v>
      </c>
      <c r="BW151" s="833">
        <v>0</v>
      </c>
      <c r="BX151" s="833">
        <v>0</v>
      </c>
      <c r="BY151" s="833">
        <v>0</v>
      </c>
      <c r="BZ151" s="833">
        <v>0</v>
      </c>
      <c r="CA151" s="833">
        <v>0</v>
      </c>
      <c r="CB151" s="833">
        <v>0</v>
      </c>
      <c r="CC151" s="833">
        <v>0</v>
      </c>
      <c r="CD151" s="833">
        <v>0</v>
      </c>
      <c r="CE151" s="833">
        <v>0</v>
      </c>
      <c r="CF151" s="833">
        <v>0</v>
      </c>
      <c r="CG151" s="833">
        <v>0</v>
      </c>
      <c r="CH151" s="833">
        <v>0</v>
      </c>
      <c r="CI151" s="833">
        <v>0</v>
      </c>
      <c r="CJ151" s="833">
        <v>0</v>
      </c>
      <c r="CK151" s="833">
        <v>0</v>
      </c>
      <c r="CL151" s="833">
        <v>0</v>
      </c>
      <c r="CM151" s="833">
        <v>0</v>
      </c>
      <c r="CN151" s="833">
        <v>0</v>
      </c>
      <c r="CO151" s="833">
        <v>0</v>
      </c>
      <c r="CP151" s="833">
        <v>0</v>
      </c>
      <c r="CQ151" s="833">
        <v>0</v>
      </c>
      <c r="CR151" s="828"/>
      <c r="CS151" s="828"/>
      <c r="CT151" s="828"/>
      <c r="CU151" s="834">
        <v>0</v>
      </c>
      <c r="CV151" s="834">
        <v>730803.87251775607</v>
      </c>
      <c r="CW151" s="834">
        <v>730803.87251775607</v>
      </c>
      <c r="CX151" s="834">
        <v>730803.87251775607</v>
      </c>
      <c r="CY151" s="834">
        <v>730803.87251775607</v>
      </c>
      <c r="CZ151" s="834">
        <v>730803.87251775607</v>
      </c>
      <c r="DA151" s="834">
        <v>730803.87251775607</v>
      </c>
      <c r="DB151" s="834">
        <v>730803.87251775607</v>
      </c>
      <c r="DC151" s="834">
        <v>730803.87251775607</v>
      </c>
      <c r="DD151" s="834">
        <v>730803.87251775607</v>
      </c>
      <c r="DE151" s="834">
        <v>730803.87251775607</v>
      </c>
      <c r="DF151" s="834">
        <v>730803.87251775607</v>
      </c>
      <c r="DG151" s="834">
        <v>730803.87251775607</v>
      </c>
      <c r="DH151" s="834">
        <v>0</v>
      </c>
      <c r="DI151" s="834">
        <v>0</v>
      </c>
      <c r="DJ151" s="834">
        <v>0</v>
      </c>
      <c r="DK151" s="834">
        <v>0</v>
      </c>
      <c r="DL151" s="834">
        <v>0</v>
      </c>
      <c r="DM151" s="834">
        <v>0</v>
      </c>
      <c r="DN151" s="834">
        <v>0</v>
      </c>
      <c r="DO151" s="834">
        <v>0</v>
      </c>
      <c r="DP151" s="834">
        <v>0</v>
      </c>
      <c r="DQ151" s="834">
        <v>0</v>
      </c>
      <c r="DR151" s="834">
        <v>0</v>
      </c>
      <c r="DS151" s="834">
        <v>0</v>
      </c>
      <c r="DT151" s="834">
        <v>0</v>
      </c>
      <c r="DU151" s="834">
        <v>0</v>
      </c>
      <c r="DV151" s="828"/>
      <c r="DW151" s="828"/>
      <c r="DX151" s="828"/>
      <c r="DY151" s="834">
        <v>0</v>
      </c>
      <c r="DZ151" s="834">
        <v>582727.85350656055</v>
      </c>
      <c r="EA151" s="834">
        <v>582727.85350656055</v>
      </c>
      <c r="EB151" s="834">
        <v>582727.85350656055</v>
      </c>
      <c r="EC151" s="834">
        <v>582727.85350656055</v>
      </c>
      <c r="ED151" s="834">
        <v>582727.85350656055</v>
      </c>
      <c r="EE151" s="834">
        <v>582727.85350656055</v>
      </c>
      <c r="EF151" s="834">
        <v>582727.85350656055</v>
      </c>
      <c r="EG151" s="834">
        <v>582727.85350656055</v>
      </c>
      <c r="EH151" s="834">
        <v>582727.85350656055</v>
      </c>
      <c r="EI151" s="834">
        <v>582727.85350656055</v>
      </c>
      <c r="EJ151" s="834">
        <v>582727.85350656055</v>
      </c>
      <c r="EK151" s="834">
        <v>582727.85350656055</v>
      </c>
      <c r="EL151" s="834">
        <v>0</v>
      </c>
      <c r="EM151" s="834">
        <v>0</v>
      </c>
      <c r="EN151" s="834">
        <v>0</v>
      </c>
      <c r="EO151" s="834">
        <v>0</v>
      </c>
      <c r="EP151" s="834">
        <v>0</v>
      </c>
      <c r="EQ151" s="834">
        <v>0</v>
      </c>
      <c r="ER151" s="834">
        <v>0</v>
      </c>
      <c r="ES151" s="834">
        <v>0</v>
      </c>
      <c r="ET151" s="834">
        <v>0</v>
      </c>
      <c r="EU151" s="834">
        <v>0</v>
      </c>
      <c r="EV151" s="834">
        <v>0</v>
      </c>
      <c r="EW151" s="834">
        <v>0</v>
      </c>
      <c r="EX151" s="834">
        <v>0</v>
      </c>
      <c r="EY151" s="834">
        <v>0</v>
      </c>
      <c r="EZ151" s="764"/>
      <c r="FA151" s="764"/>
      <c r="FB151" s="764"/>
      <c r="FC151" s="764"/>
      <c r="FD151" s="764"/>
    </row>
    <row r="152" spans="1:16368" customFormat="1">
      <c r="A152" s="817">
        <v>143203</v>
      </c>
      <c r="B152" s="817" t="s">
        <v>1048</v>
      </c>
      <c r="C152" s="818" t="s">
        <v>1049</v>
      </c>
      <c r="D152" s="818"/>
      <c r="E152" s="819" t="s">
        <v>1029</v>
      </c>
      <c r="F152" s="820" t="s">
        <v>992</v>
      </c>
      <c r="G152" s="820">
        <v>2015</v>
      </c>
      <c r="H152" s="820" t="s">
        <v>997</v>
      </c>
      <c r="I152" s="821">
        <v>42261</v>
      </c>
      <c r="J152" s="822">
        <v>2015</v>
      </c>
      <c r="K152" s="823"/>
      <c r="L152" s="823" t="s">
        <v>994</v>
      </c>
      <c r="M152" s="823" t="s">
        <v>22</v>
      </c>
      <c r="N152" s="824">
        <v>0</v>
      </c>
      <c r="O152" s="824">
        <v>0</v>
      </c>
      <c r="P152" s="825">
        <v>0</v>
      </c>
      <c r="Q152" s="825">
        <v>0</v>
      </c>
      <c r="R152" s="825">
        <v>0</v>
      </c>
      <c r="S152" s="826">
        <v>0</v>
      </c>
      <c r="T152" s="827" t="s">
        <v>1015</v>
      </c>
      <c r="U152" s="827" t="s">
        <v>1015</v>
      </c>
      <c r="V152" s="828"/>
      <c r="W152" s="828"/>
      <c r="X152" s="828"/>
      <c r="Y152" s="829">
        <v>0.69546784734602263</v>
      </c>
      <c r="Z152" s="828"/>
      <c r="AA152" s="828"/>
      <c r="AB152" s="828"/>
      <c r="AC152" s="829">
        <v>0.69151749008254249</v>
      </c>
      <c r="AD152" s="828"/>
      <c r="AE152" s="830"/>
      <c r="AF152" s="828"/>
      <c r="AG152" s="831">
        <v>0</v>
      </c>
      <c r="AH152" s="832">
        <v>0</v>
      </c>
      <c r="AI152" s="828"/>
      <c r="AJ152" s="828"/>
      <c r="AK152" s="828"/>
      <c r="AL152" s="828"/>
      <c r="AM152" s="833">
        <v>0</v>
      </c>
      <c r="AN152" s="833">
        <v>0</v>
      </c>
      <c r="AO152" s="833">
        <v>0</v>
      </c>
      <c r="AP152" s="833">
        <v>0</v>
      </c>
      <c r="AQ152" s="833">
        <v>0</v>
      </c>
      <c r="AR152" s="833">
        <v>0</v>
      </c>
      <c r="AS152" s="833">
        <v>0</v>
      </c>
      <c r="AT152" s="833">
        <v>0</v>
      </c>
      <c r="AU152" s="833">
        <v>0</v>
      </c>
      <c r="AV152" s="833">
        <v>0</v>
      </c>
      <c r="AW152" s="833">
        <v>0</v>
      </c>
      <c r="AX152" s="833">
        <v>0</v>
      </c>
      <c r="AY152" s="833">
        <v>0</v>
      </c>
      <c r="AZ152" s="833">
        <v>0</v>
      </c>
      <c r="BA152" s="833">
        <v>0</v>
      </c>
      <c r="BB152" s="833">
        <v>0</v>
      </c>
      <c r="BC152" s="833">
        <v>0</v>
      </c>
      <c r="BD152" s="833">
        <v>0</v>
      </c>
      <c r="BE152" s="833">
        <v>0</v>
      </c>
      <c r="BF152" s="833">
        <v>0</v>
      </c>
      <c r="BG152" s="833">
        <v>0</v>
      </c>
      <c r="BH152" s="833">
        <v>0</v>
      </c>
      <c r="BI152" s="833">
        <v>0</v>
      </c>
      <c r="BJ152" s="833">
        <v>0</v>
      </c>
      <c r="BK152" s="833">
        <v>0</v>
      </c>
      <c r="BL152" s="833">
        <v>0</v>
      </c>
      <c r="BM152" s="833">
        <v>0</v>
      </c>
      <c r="BN152" s="828"/>
      <c r="BO152" s="828"/>
      <c r="BP152" s="828"/>
      <c r="BQ152" s="833">
        <v>0</v>
      </c>
      <c r="BR152" s="833">
        <v>0</v>
      </c>
      <c r="BS152" s="833">
        <v>0</v>
      </c>
      <c r="BT152" s="833">
        <v>0</v>
      </c>
      <c r="BU152" s="833">
        <v>0</v>
      </c>
      <c r="BV152" s="833">
        <v>0</v>
      </c>
      <c r="BW152" s="833">
        <v>0</v>
      </c>
      <c r="BX152" s="833">
        <v>0</v>
      </c>
      <c r="BY152" s="833">
        <v>0</v>
      </c>
      <c r="BZ152" s="833">
        <v>0</v>
      </c>
      <c r="CA152" s="833">
        <v>0</v>
      </c>
      <c r="CB152" s="833">
        <v>0</v>
      </c>
      <c r="CC152" s="833">
        <v>0</v>
      </c>
      <c r="CD152" s="833">
        <v>0</v>
      </c>
      <c r="CE152" s="833">
        <v>0</v>
      </c>
      <c r="CF152" s="833">
        <v>0</v>
      </c>
      <c r="CG152" s="833">
        <v>0</v>
      </c>
      <c r="CH152" s="833">
        <v>0</v>
      </c>
      <c r="CI152" s="833">
        <v>0</v>
      </c>
      <c r="CJ152" s="833">
        <v>0</v>
      </c>
      <c r="CK152" s="833">
        <v>0</v>
      </c>
      <c r="CL152" s="833">
        <v>0</v>
      </c>
      <c r="CM152" s="833">
        <v>0</v>
      </c>
      <c r="CN152" s="833">
        <v>0</v>
      </c>
      <c r="CO152" s="833">
        <v>0</v>
      </c>
      <c r="CP152" s="833">
        <v>0</v>
      </c>
      <c r="CQ152" s="833">
        <v>0</v>
      </c>
      <c r="CR152" s="828"/>
      <c r="CS152" s="828"/>
      <c r="CT152" s="828"/>
      <c r="CU152" s="834">
        <v>0</v>
      </c>
      <c r="CV152" s="834">
        <v>0</v>
      </c>
      <c r="CW152" s="834">
        <v>0</v>
      </c>
      <c r="CX152" s="834">
        <v>0</v>
      </c>
      <c r="CY152" s="834">
        <v>0</v>
      </c>
      <c r="CZ152" s="834">
        <v>0</v>
      </c>
      <c r="DA152" s="834">
        <v>0</v>
      </c>
      <c r="DB152" s="834">
        <v>0</v>
      </c>
      <c r="DC152" s="834">
        <v>0</v>
      </c>
      <c r="DD152" s="834">
        <v>0</v>
      </c>
      <c r="DE152" s="834">
        <v>0</v>
      </c>
      <c r="DF152" s="834">
        <v>0</v>
      </c>
      <c r="DG152" s="834">
        <v>0</v>
      </c>
      <c r="DH152" s="834">
        <v>0</v>
      </c>
      <c r="DI152" s="834">
        <v>0</v>
      </c>
      <c r="DJ152" s="834">
        <v>0</v>
      </c>
      <c r="DK152" s="834">
        <v>0</v>
      </c>
      <c r="DL152" s="834">
        <v>0</v>
      </c>
      <c r="DM152" s="834">
        <v>0</v>
      </c>
      <c r="DN152" s="834">
        <v>0</v>
      </c>
      <c r="DO152" s="834">
        <v>0</v>
      </c>
      <c r="DP152" s="834">
        <v>0</v>
      </c>
      <c r="DQ152" s="834">
        <v>0</v>
      </c>
      <c r="DR152" s="834">
        <v>0</v>
      </c>
      <c r="DS152" s="834">
        <v>0</v>
      </c>
      <c r="DT152" s="834">
        <v>0</v>
      </c>
      <c r="DU152" s="834">
        <v>0</v>
      </c>
      <c r="DV152" s="828"/>
      <c r="DW152" s="828"/>
      <c r="DX152" s="828"/>
      <c r="DY152" s="834">
        <v>0</v>
      </c>
      <c r="DZ152" s="834">
        <v>0</v>
      </c>
      <c r="EA152" s="834">
        <v>0</v>
      </c>
      <c r="EB152" s="834">
        <v>0</v>
      </c>
      <c r="EC152" s="834">
        <v>0</v>
      </c>
      <c r="ED152" s="834">
        <v>0</v>
      </c>
      <c r="EE152" s="834">
        <v>0</v>
      </c>
      <c r="EF152" s="834">
        <v>0</v>
      </c>
      <c r="EG152" s="834">
        <v>0</v>
      </c>
      <c r="EH152" s="834">
        <v>0</v>
      </c>
      <c r="EI152" s="834">
        <v>0</v>
      </c>
      <c r="EJ152" s="834">
        <v>0</v>
      </c>
      <c r="EK152" s="834">
        <v>0</v>
      </c>
      <c r="EL152" s="834">
        <v>0</v>
      </c>
      <c r="EM152" s="834">
        <v>0</v>
      </c>
      <c r="EN152" s="834">
        <v>0</v>
      </c>
      <c r="EO152" s="834">
        <v>0</v>
      </c>
      <c r="EP152" s="834">
        <v>0</v>
      </c>
      <c r="EQ152" s="834">
        <v>0</v>
      </c>
      <c r="ER152" s="834">
        <v>0</v>
      </c>
      <c r="ES152" s="834">
        <v>0</v>
      </c>
      <c r="ET152" s="834">
        <v>0</v>
      </c>
      <c r="EU152" s="834">
        <v>0</v>
      </c>
      <c r="EV152" s="834">
        <v>0</v>
      </c>
      <c r="EW152" s="834">
        <v>0</v>
      </c>
      <c r="EX152" s="834">
        <v>0</v>
      </c>
      <c r="EY152" s="834">
        <v>0</v>
      </c>
      <c r="EZ152" s="764"/>
      <c r="FA152" s="764"/>
      <c r="FB152" s="764"/>
      <c r="FC152" s="764"/>
      <c r="FD152" s="764"/>
    </row>
    <row r="153" spans="1:16368" customFormat="1">
      <c r="A153" s="817">
        <v>145296</v>
      </c>
      <c r="B153" s="817" t="s">
        <v>1050</v>
      </c>
      <c r="C153" s="818" t="s">
        <v>1032</v>
      </c>
      <c r="D153" s="818"/>
      <c r="E153" s="819" t="s">
        <v>1029</v>
      </c>
      <c r="F153" s="820" t="s">
        <v>992</v>
      </c>
      <c r="G153" s="820">
        <v>2015</v>
      </c>
      <c r="H153" s="820" t="s">
        <v>997</v>
      </c>
      <c r="I153" s="821">
        <v>42184</v>
      </c>
      <c r="J153" s="822">
        <v>2015</v>
      </c>
      <c r="K153" s="823"/>
      <c r="L153" s="823" t="s">
        <v>994</v>
      </c>
      <c r="M153" s="823" t="s">
        <v>22</v>
      </c>
      <c r="N153" s="824">
        <v>16.568584031213309</v>
      </c>
      <c r="O153" s="824">
        <v>54643.758278690519</v>
      </c>
      <c r="P153" s="825">
        <v>738346.76227213419</v>
      </c>
      <c r="Q153" s="825">
        <v>513496.43335230672</v>
      </c>
      <c r="R153" s="825">
        <v>54643.758278690519</v>
      </c>
      <c r="S153" s="826">
        <v>16.568584031213309</v>
      </c>
      <c r="T153" s="827">
        <v>0.9650705827941457</v>
      </c>
      <c r="U153" s="827">
        <v>0.93592761282439296</v>
      </c>
      <c r="V153" s="828"/>
      <c r="W153" s="828"/>
      <c r="X153" s="828"/>
      <c r="Y153" s="829">
        <v>0.69546784734602263</v>
      </c>
      <c r="Z153" s="828"/>
      <c r="AA153" s="828"/>
      <c r="AB153" s="828"/>
      <c r="AC153" s="829">
        <v>0.69151749008254249</v>
      </c>
      <c r="AD153" s="828"/>
      <c r="AE153" s="830"/>
      <c r="AF153" s="828"/>
      <c r="AG153" s="831">
        <v>16780</v>
      </c>
      <c r="AH153" s="832">
        <v>16780</v>
      </c>
      <c r="AI153" s="828"/>
      <c r="AJ153" s="828"/>
      <c r="AK153" s="828"/>
      <c r="AL153" s="828"/>
      <c r="AM153" s="833">
        <v>0</v>
      </c>
      <c r="AN153" s="833">
        <v>23.959746888304462</v>
      </c>
      <c r="AO153" s="833">
        <v>23.959746888304462</v>
      </c>
      <c r="AP153" s="833">
        <v>23.959746888304462</v>
      </c>
      <c r="AQ153" s="833">
        <v>23.959746888304462</v>
      </c>
      <c r="AR153" s="833">
        <v>23.959746888304462</v>
      </c>
      <c r="AS153" s="833">
        <v>23.959746888304462</v>
      </c>
      <c r="AT153" s="833">
        <v>21.970111904247812</v>
      </c>
      <c r="AU153" s="833">
        <v>21.970111904247812</v>
      </c>
      <c r="AV153" s="833">
        <v>21.970111904247812</v>
      </c>
      <c r="AW153" s="833">
        <v>15.484886852029558</v>
      </c>
      <c r="AX153" s="833">
        <v>0</v>
      </c>
      <c r="AY153" s="833">
        <v>0</v>
      </c>
      <c r="AZ153" s="833">
        <v>0</v>
      </c>
      <c r="BA153" s="833">
        <v>0</v>
      </c>
      <c r="BB153" s="833">
        <v>0</v>
      </c>
      <c r="BC153" s="833">
        <v>0</v>
      </c>
      <c r="BD153" s="833">
        <v>0</v>
      </c>
      <c r="BE153" s="833">
        <v>0</v>
      </c>
      <c r="BF153" s="833">
        <v>0</v>
      </c>
      <c r="BG153" s="833">
        <v>0</v>
      </c>
      <c r="BH153" s="833">
        <v>0</v>
      </c>
      <c r="BI153" s="833">
        <v>0</v>
      </c>
      <c r="BJ153" s="833">
        <v>0</v>
      </c>
      <c r="BK153" s="833">
        <v>0</v>
      </c>
      <c r="BL153" s="833">
        <v>0</v>
      </c>
      <c r="BM153" s="833">
        <v>0</v>
      </c>
      <c r="BN153" s="828"/>
      <c r="BO153" s="828"/>
      <c r="BP153" s="828"/>
      <c r="BQ153" s="833">
        <v>0</v>
      </c>
      <c r="BR153" s="833">
        <v>16.568584031213309</v>
      </c>
      <c r="BS153" s="833">
        <v>16.568584031213309</v>
      </c>
      <c r="BT153" s="833">
        <v>16.568584031213309</v>
      </c>
      <c r="BU153" s="833">
        <v>16.568584031213309</v>
      </c>
      <c r="BV153" s="833">
        <v>16.568584031213309</v>
      </c>
      <c r="BW153" s="833">
        <v>16.568584031213309</v>
      </c>
      <c r="BX153" s="833">
        <v>15.192716640858036</v>
      </c>
      <c r="BY153" s="833">
        <v>15.192716640858036</v>
      </c>
      <c r="BZ153" s="833">
        <v>15.192716640858036</v>
      </c>
      <c r="CA153" s="833">
        <v>10.708070090127643</v>
      </c>
      <c r="CB153" s="833">
        <v>0</v>
      </c>
      <c r="CC153" s="833">
        <v>0</v>
      </c>
      <c r="CD153" s="833">
        <v>0</v>
      </c>
      <c r="CE153" s="833">
        <v>0</v>
      </c>
      <c r="CF153" s="833">
        <v>0</v>
      </c>
      <c r="CG153" s="833">
        <v>0</v>
      </c>
      <c r="CH153" s="833">
        <v>0</v>
      </c>
      <c r="CI153" s="833">
        <v>0</v>
      </c>
      <c r="CJ153" s="833">
        <v>0</v>
      </c>
      <c r="CK153" s="833">
        <v>0</v>
      </c>
      <c r="CL153" s="833">
        <v>0</v>
      </c>
      <c r="CM153" s="833">
        <v>0</v>
      </c>
      <c r="CN153" s="833">
        <v>0</v>
      </c>
      <c r="CO153" s="833">
        <v>0</v>
      </c>
      <c r="CP153" s="833">
        <v>0</v>
      </c>
      <c r="CQ153" s="833">
        <v>0</v>
      </c>
      <c r="CR153" s="828"/>
      <c r="CS153" s="828"/>
      <c r="CT153" s="828"/>
      <c r="CU153" s="834">
        <v>0</v>
      </c>
      <c r="CV153" s="834">
        <v>78571.221498185376</v>
      </c>
      <c r="CW153" s="834">
        <v>78571.221498185376</v>
      </c>
      <c r="CX153" s="834">
        <v>78571.221498185376</v>
      </c>
      <c r="CY153" s="834">
        <v>78571.221498185376</v>
      </c>
      <c r="CZ153" s="834">
        <v>78571.221498185376</v>
      </c>
      <c r="DA153" s="834">
        <v>78571.221498185376</v>
      </c>
      <c r="DB153" s="834">
        <v>72046.609541238431</v>
      </c>
      <c r="DC153" s="834">
        <v>72046.609541238431</v>
      </c>
      <c r="DD153" s="834">
        <v>72046.609541238431</v>
      </c>
      <c r="DE153" s="834">
        <v>50779.604659306635</v>
      </c>
      <c r="DF153" s="834">
        <v>0</v>
      </c>
      <c r="DG153" s="834">
        <v>0</v>
      </c>
      <c r="DH153" s="834">
        <v>0</v>
      </c>
      <c r="DI153" s="834">
        <v>0</v>
      </c>
      <c r="DJ153" s="834">
        <v>0</v>
      </c>
      <c r="DK153" s="834">
        <v>0</v>
      </c>
      <c r="DL153" s="834">
        <v>0</v>
      </c>
      <c r="DM153" s="834">
        <v>0</v>
      </c>
      <c r="DN153" s="834">
        <v>0</v>
      </c>
      <c r="DO153" s="834">
        <v>0</v>
      </c>
      <c r="DP153" s="834">
        <v>0</v>
      </c>
      <c r="DQ153" s="834">
        <v>0</v>
      </c>
      <c r="DR153" s="834">
        <v>0</v>
      </c>
      <c r="DS153" s="834">
        <v>0</v>
      </c>
      <c r="DT153" s="834">
        <v>0</v>
      </c>
      <c r="DU153" s="834">
        <v>0</v>
      </c>
      <c r="DV153" s="828"/>
      <c r="DW153" s="828"/>
      <c r="DX153" s="828"/>
      <c r="DY153" s="834">
        <v>0</v>
      </c>
      <c r="DZ153" s="834">
        <v>54643.758278690519</v>
      </c>
      <c r="EA153" s="834">
        <v>54643.758278690519</v>
      </c>
      <c r="EB153" s="834">
        <v>54643.758278690519</v>
      </c>
      <c r="EC153" s="834">
        <v>54643.758278690519</v>
      </c>
      <c r="ED153" s="834">
        <v>54643.758278690519</v>
      </c>
      <c r="EE153" s="834">
        <v>54643.758278690519</v>
      </c>
      <c r="EF153" s="834">
        <v>50106.100446224511</v>
      </c>
      <c r="EG153" s="834">
        <v>50106.100446224511</v>
      </c>
      <c r="EH153" s="834">
        <v>50106.100446224511</v>
      </c>
      <c r="EI153" s="834">
        <v>35315.582341490044</v>
      </c>
      <c r="EJ153" s="834">
        <v>0</v>
      </c>
      <c r="EK153" s="834">
        <v>0</v>
      </c>
      <c r="EL153" s="834">
        <v>0</v>
      </c>
      <c r="EM153" s="834">
        <v>0</v>
      </c>
      <c r="EN153" s="834">
        <v>0</v>
      </c>
      <c r="EO153" s="834">
        <v>0</v>
      </c>
      <c r="EP153" s="834">
        <v>0</v>
      </c>
      <c r="EQ153" s="834">
        <v>0</v>
      </c>
      <c r="ER153" s="834">
        <v>0</v>
      </c>
      <c r="ES153" s="834">
        <v>0</v>
      </c>
      <c r="ET153" s="834">
        <v>0</v>
      </c>
      <c r="EU153" s="834">
        <v>0</v>
      </c>
      <c r="EV153" s="834">
        <v>0</v>
      </c>
      <c r="EW153" s="834">
        <v>0</v>
      </c>
      <c r="EX153" s="834">
        <v>0</v>
      </c>
      <c r="EY153" s="834">
        <v>0</v>
      </c>
      <c r="EZ153" s="764"/>
      <c r="FA153" s="764"/>
      <c r="FB153" s="764"/>
      <c r="FC153" s="764"/>
      <c r="FD153" s="764"/>
    </row>
    <row r="154" spans="1:16368" s="835" customFormat="1">
      <c r="A154" s="817">
        <v>148274</v>
      </c>
      <c r="B154" s="819" t="s">
        <v>1051</v>
      </c>
      <c r="C154" s="818" t="s">
        <v>1049</v>
      </c>
      <c r="D154" s="818"/>
      <c r="E154" s="819" t="s">
        <v>1029</v>
      </c>
      <c r="F154" s="820" t="s">
        <v>992</v>
      </c>
      <c r="G154" s="820">
        <v>2015</v>
      </c>
      <c r="H154" s="820" t="s">
        <v>997</v>
      </c>
      <c r="I154" s="821">
        <v>42313</v>
      </c>
      <c r="J154" s="822">
        <v>2015</v>
      </c>
      <c r="K154" s="823"/>
      <c r="L154" s="823" t="s">
        <v>994</v>
      </c>
      <c r="M154" s="823" t="s">
        <v>22</v>
      </c>
      <c r="N154" s="824">
        <v>0.56824675777055456</v>
      </c>
      <c r="O154" s="824">
        <v>5432.2034453742917</v>
      </c>
      <c r="P154" s="825">
        <v>73399.962818072774</v>
      </c>
      <c r="Q154" s="825">
        <v>51047.314136363173</v>
      </c>
      <c r="R154" s="825">
        <v>5432.2034453742917</v>
      </c>
      <c r="S154" s="826">
        <v>0.56824675777055456</v>
      </c>
      <c r="T154" s="827">
        <v>0.68824232024679077</v>
      </c>
      <c r="U154" s="827">
        <v>0.58695629117961001</v>
      </c>
      <c r="V154" s="828"/>
      <c r="W154" s="828"/>
      <c r="X154" s="828"/>
      <c r="Y154" s="829">
        <v>0.69546784734602263</v>
      </c>
      <c r="Z154" s="828"/>
      <c r="AA154" s="828"/>
      <c r="AB154" s="828"/>
      <c r="AC154" s="829">
        <v>0.69151749008254249</v>
      </c>
      <c r="AD154" s="828"/>
      <c r="AE154" s="830"/>
      <c r="AF154" s="828"/>
      <c r="AG154" s="831">
        <v>1636.31</v>
      </c>
      <c r="AH154" s="832">
        <v>1636.31</v>
      </c>
      <c r="AI154" s="828"/>
      <c r="AJ154" s="828"/>
      <c r="AK154" s="828"/>
      <c r="AL154" s="828"/>
      <c r="AM154" s="833">
        <v>0</v>
      </c>
      <c r="AN154" s="833">
        <v>0.82173880765145391</v>
      </c>
      <c r="AO154" s="833">
        <v>0.82173880765145391</v>
      </c>
      <c r="AP154" s="833">
        <v>0.82173880765145391</v>
      </c>
      <c r="AQ154" s="833">
        <v>0.82173880765145391</v>
      </c>
      <c r="AR154" s="833">
        <v>0.82173880765145391</v>
      </c>
      <c r="AS154" s="833">
        <v>0.82173880765145391</v>
      </c>
      <c r="AT154" s="833">
        <v>0.75350101335912734</v>
      </c>
      <c r="AU154" s="833">
        <v>0.75350101335912734</v>
      </c>
      <c r="AV154" s="833">
        <v>0.75350101335912734</v>
      </c>
      <c r="AW154" s="833">
        <v>0.53107958601247607</v>
      </c>
      <c r="AX154" s="833">
        <v>0</v>
      </c>
      <c r="AY154" s="833">
        <v>0</v>
      </c>
      <c r="AZ154" s="833">
        <v>0</v>
      </c>
      <c r="BA154" s="833">
        <v>0</v>
      </c>
      <c r="BB154" s="833">
        <v>0</v>
      </c>
      <c r="BC154" s="833">
        <v>0</v>
      </c>
      <c r="BD154" s="833">
        <v>0</v>
      </c>
      <c r="BE154" s="833">
        <v>0</v>
      </c>
      <c r="BF154" s="833">
        <v>0</v>
      </c>
      <c r="BG154" s="833">
        <v>0</v>
      </c>
      <c r="BH154" s="833">
        <v>0</v>
      </c>
      <c r="BI154" s="833">
        <v>0</v>
      </c>
      <c r="BJ154" s="833">
        <v>0</v>
      </c>
      <c r="BK154" s="833">
        <v>0</v>
      </c>
      <c r="BL154" s="833">
        <v>0</v>
      </c>
      <c r="BM154" s="833">
        <v>0</v>
      </c>
      <c r="BN154" s="828"/>
      <c r="BO154" s="828"/>
      <c r="BP154" s="828"/>
      <c r="BQ154" s="833">
        <v>0</v>
      </c>
      <c r="BR154" s="833">
        <v>0.56824675777055456</v>
      </c>
      <c r="BS154" s="833">
        <v>0.56824675777055456</v>
      </c>
      <c r="BT154" s="833">
        <v>0.56824675777055456</v>
      </c>
      <c r="BU154" s="833">
        <v>0.56824675777055456</v>
      </c>
      <c r="BV154" s="833">
        <v>0.56824675777055456</v>
      </c>
      <c r="BW154" s="833">
        <v>0.56824675777055456</v>
      </c>
      <c r="BX154" s="833">
        <v>0.52105912953275613</v>
      </c>
      <c r="BY154" s="833">
        <v>0.52105912953275613</v>
      </c>
      <c r="BZ154" s="833">
        <v>0.52105912953275613</v>
      </c>
      <c r="CA154" s="833">
        <v>0.36725082235342316</v>
      </c>
      <c r="CB154" s="833">
        <v>0</v>
      </c>
      <c r="CC154" s="833">
        <v>0</v>
      </c>
      <c r="CD154" s="833">
        <v>0</v>
      </c>
      <c r="CE154" s="833">
        <v>0</v>
      </c>
      <c r="CF154" s="833">
        <v>0</v>
      </c>
      <c r="CG154" s="833">
        <v>0</v>
      </c>
      <c r="CH154" s="833">
        <v>0</v>
      </c>
      <c r="CI154" s="833">
        <v>0</v>
      </c>
      <c r="CJ154" s="833">
        <v>0</v>
      </c>
      <c r="CK154" s="833">
        <v>0</v>
      </c>
      <c r="CL154" s="833">
        <v>0</v>
      </c>
      <c r="CM154" s="833">
        <v>0</v>
      </c>
      <c r="CN154" s="833">
        <v>0</v>
      </c>
      <c r="CO154" s="833">
        <v>0</v>
      </c>
      <c r="CP154" s="833">
        <v>0</v>
      </c>
      <c r="CQ154" s="833">
        <v>0</v>
      </c>
      <c r="CR154" s="828"/>
      <c r="CS154" s="828"/>
      <c r="CT154" s="828"/>
      <c r="CU154" s="834">
        <v>0</v>
      </c>
      <c r="CV154" s="834">
        <v>7810.8620924808283</v>
      </c>
      <c r="CW154" s="834">
        <v>7810.8620924808283</v>
      </c>
      <c r="CX154" s="834">
        <v>7810.8620924808283</v>
      </c>
      <c r="CY154" s="834">
        <v>7810.8620924808283</v>
      </c>
      <c r="CZ154" s="834">
        <v>7810.8620924808283</v>
      </c>
      <c r="DA154" s="834">
        <v>7810.8620924808283</v>
      </c>
      <c r="DB154" s="834">
        <v>7162.2423659332271</v>
      </c>
      <c r="DC154" s="834">
        <v>7162.2423659332271</v>
      </c>
      <c r="DD154" s="834">
        <v>7162.2423659332271</v>
      </c>
      <c r="DE154" s="834">
        <v>5048.0631653881237</v>
      </c>
      <c r="DF154" s="834">
        <v>0</v>
      </c>
      <c r="DG154" s="834">
        <v>0</v>
      </c>
      <c r="DH154" s="834">
        <v>0</v>
      </c>
      <c r="DI154" s="834">
        <v>0</v>
      </c>
      <c r="DJ154" s="834">
        <v>0</v>
      </c>
      <c r="DK154" s="834">
        <v>0</v>
      </c>
      <c r="DL154" s="834">
        <v>0</v>
      </c>
      <c r="DM154" s="834">
        <v>0</v>
      </c>
      <c r="DN154" s="834">
        <v>0</v>
      </c>
      <c r="DO154" s="834">
        <v>0</v>
      </c>
      <c r="DP154" s="834">
        <v>0</v>
      </c>
      <c r="DQ154" s="834">
        <v>0</v>
      </c>
      <c r="DR154" s="834">
        <v>0</v>
      </c>
      <c r="DS154" s="834">
        <v>0</v>
      </c>
      <c r="DT154" s="834">
        <v>0</v>
      </c>
      <c r="DU154" s="834">
        <v>0</v>
      </c>
      <c r="DV154" s="828"/>
      <c r="DW154" s="828"/>
      <c r="DX154" s="828"/>
      <c r="DY154" s="834">
        <v>0</v>
      </c>
      <c r="DZ154" s="834">
        <v>5432.2034453742917</v>
      </c>
      <c r="EA154" s="834">
        <v>5432.2034453742917</v>
      </c>
      <c r="EB154" s="834">
        <v>5432.2034453742917</v>
      </c>
      <c r="EC154" s="834">
        <v>5432.2034453742917</v>
      </c>
      <c r="ED154" s="834">
        <v>5432.2034453742917</v>
      </c>
      <c r="EE154" s="834">
        <v>5432.2034453742917</v>
      </c>
      <c r="EF154" s="834">
        <v>4981.1092804060654</v>
      </c>
      <c r="EG154" s="834">
        <v>4981.1092804060654</v>
      </c>
      <c r="EH154" s="834">
        <v>4981.1092804060654</v>
      </c>
      <c r="EI154" s="834">
        <v>3510.7656228992273</v>
      </c>
      <c r="EJ154" s="834">
        <v>0</v>
      </c>
      <c r="EK154" s="834">
        <v>0</v>
      </c>
      <c r="EL154" s="834">
        <v>0</v>
      </c>
      <c r="EM154" s="834">
        <v>0</v>
      </c>
      <c r="EN154" s="834">
        <v>0</v>
      </c>
      <c r="EO154" s="834">
        <v>0</v>
      </c>
      <c r="EP154" s="834">
        <v>0</v>
      </c>
      <c r="EQ154" s="834">
        <v>0</v>
      </c>
      <c r="ER154" s="834">
        <v>0</v>
      </c>
      <c r="ES154" s="834">
        <v>0</v>
      </c>
      <c r="ET154" s="834">
        <v>0</v>
      </c>
      <c r="EU154" s="834">
        <v>0</v>
      </c>
      <c r="EV154" s="834">
        <v>0</v>
      </c>
      <c r="EW154" s="834">
        <v>0</v>
      </c>
      <c r="EX154" s="834">
        <v>0</v>
      </c>
      <c r="EY154" s="834">
        <v>0</v>
      </c>
      <c r="EZ154" s="764"/>
      <c r="FA154" s="764"/>
      <c r="FB154" s="764"/>
      <c r="FC154" s="764"/>
      <c r="FD154" s="76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c r="AMK154"/>
      <c r="AML154"/>
      <c r="AMM154"/>
      <c r="AMN154"/>
      <c r="AMO154"/>
      <c r="AMP154"/>
      <c r="AMQ154"/>
      <c r="AMR154"/>
      <c r="AMS154"/>
      <c r="AMT154"/>
      <c r="AMU154"/>
      <c r="AMV154"/>
      <c r="AMW154"/>
      <c r="AMX154"/>
      <c r="AMY154"/>
      <c r="AMZ154"/>
      <c r="ANA154"/>
      <c r="ANB154"/>
      <c r="ANC154"/>
      <c r="AND154"/>
      <c r="ANE154"/>
      <c r="ANF154"/>
      <c r="ANG154"/>
      <c r="ANH154"/>
      <c r="ANI154"/>
      <c r="ANJ154"/>
      <c r="ANK154"/>
      <c r="ANL154"/>
      <c r="ANM154"/>
      <c r="ANN154"/>
      <c r="ANO154"/>
      <c r="ANP154"/>
      <c r="ANQ154"/>
      <c r="ANR154"/>
      <c r="ANS154"/>
      <c r="ANT154"/>
      <c r="ANU154"/>
      <c r="ANV154"/>
      <c r="ANW154"/>
      <c r="ANX154"/>
      <c r="ANY154"/>
      <c r="ANZ154"/>
      <c r="AOA154"/>
      <c r="AOB154"/>
      <c r="AOC154"/>
      <c r="AOD154"/>
      <c r="AOE154"/>
      <c r="AOF154"/>
      <c r="AOG154"/>
      <c r="AOH154"/>
      <c r="AOI154"/>
      <c r="AOJ154"/>
      <c r="AOK154"/>
      <c r="AOL154"/>
      <c r="AOM154"/>
      <c r="AON154"/>
      <c r="AOO154"/>
      <c r="AOP154"/>
      <c r="AOQ154"/>
      <c r="AOR154"/>
      <c r="AOS154"/>
      <c r="AOT154"/>
      <c r="AOU154"/>
      <c r="AOV154"/>
      <c r="AOW154"/>
      <c r="AOX154"/>
      <c r="AOY154"/>
      <c r="AOZ154"/>
      <c r="APA154"/>
      <c r="APB154"/>
      <c r="APC154"/>
      <c r="APD154"/>
      <c r="APE154"/>
      <c r="APF154"/>
      <c r="APG154"/>
      <c r="APH154"/>
      <c r="API154"/>
      <c r="APJ154"/>
      <c r="APK154"/>
      <c r="APL154"/>
      <c r="APM154"/>
      <c r="APN154"/>
      <c r="APO154"/>
      <c r="APP154"/>
      <c r="APQ154"/>
      <c r="APR154"/>
      <c r="APS154"/>
      <c r="APT154"/>
      <c r="APU154"/>
      <c r="APV154"/>
      <c r="APW154"/>
      <c r="APX154"/>
      <c r="APY154"/>
      <c r="APZ154"/>
      <c r="AQA154"/>
      <c r="AQB154"/>
      <c r="AQC154"/>
      <c r="AQD154"/>
      <c r="AQE154"/>
      <c r="AQF154"/>
      <c r="AQG154"/>
      <c r="AQH154"/>
      <c r="AQI154"/>
      <c r="AQJ154"/>
      <c r="AQK154"/>
      <c r="AQL154"/>
      <c r="AQM154"/>
      <c r="AQN154"/>
      <c r="AQO154"/>
      <c r="AQP154"/>
      <c r="AQQ154"/>
      <c r="AQR154"/>
      <c r="AQS154"/>
      <c r="AQT154"/>
      <c r="AQU154"/>
      <c r="AQV154"/>
      <c r="AQW154"/>
      <c r="AQX154"/>
      <c r="AQY154"/>
      <c r="AQZ154"/>
      <c r="ARA154"/>
      <c r="ARB154"/>
      <c r="ARC154"/>
      <c r="ARD154"/>
      <c r="ARE154"/>
      <c r="ARF154"/>
      <c r="ARG154"/>
      <c r="ARH154"/>
      <c r="ARI154"/>
      <c r="ARJ154"/>
      <c r="ARK154"/>
      <c r="ARL154"/>
      <c r="ARM154"/>
      <c r="ARN154"/>
      <c r="ARO154"/>
      <c r="ARP154"/>
      <c r="ARQ154"/>
      <c r="ARR154"/>
      <c r="ARS154"/>
      <c r="ART154"/>
      <c r="ARU154"/>
      <c r="ARV154"/>
      <c r="ARW154"/>
      <c r="ARX154"/>
      <c r="ARY154"/>
      <c r="ARZ154"/>
      <c r="ASA154"/>
      <c r="ASB154"/>
      <c r="ASC154"/>
      <c r="ASD154"/>
      <c r="ASE154"/>
      <c r="ASF154"/>
      <c r="ASG154"/>
      <c r="ASH154"/>
      <c r="ASI154"/>
      <c r="ASJ154"/>
      <c r="ASK154"/>
      <c r="ASL154"/>
      <c r="ASM154"/>
      <c r="ASN154"/>
      <c r="ASO154"/>
      <c r="ASP154"/>
      <c r="ASQ154"/>
      <c r="ASR154"/>
      <c r="ASS154"/>
      <c r="AST154"/>
      <c r="ASU154"/>
      <c r="ASV154"/>
      <c r="ASW154"/>
      <c r="ASX154"/>
      <c r="ASY154"/>
      <c r="ASZ154"/>
      <c r="ATA154"/>
      <c r="ATB154"/>
      <c r="ATC154"/>
      <c r="ATD154"/>
      <c r="ATE154"/>
      <c r="ATF154"/>
      <c r="ATG154"/>
      <c r="ATH154"/>
      <c r="ATI154"/>
      <c r="ATJ154"/>
      <c r="ATK154"/>
      <c r="ATL154"/>
      <c r="ATM154"/>
      <c r="ATN154"/>
      <c r="ATO154"/>
      <c r="ATP154"/>
      <c r="ATQ154"/>
      <c r="ATR154"/>
      <c r="ATS154"/>
      <c r="ATT154"/>
      <c r="ATU154"/>
      <c r="ATV154"/>
      <c r="ATW154"/>
      <c r="ATX154"/>
      <c r="ATY154"/>
      <c r="ATZ154"/>
      <c r="AUA154"/>
      <c r="AUB154"/>
      <c r="AUC154"/>
      <c r="AUD154"/>
      <c r="AUE154"/>
      <c r="AUF154"/>
      <c r="AUG154"/>
      <c r="AUH154"/>
      <c r="AUI154"/>
      <c r="AUJ154"/>
      <c r="AUK154"/>
      <c r="AUL154"/>
      <c r="AUM154"/>
      <c r="AUN154"/>
      <c r="AUO154"/>
      <c r="AUP154"/>
      <c r="AUQ154"/>
      <c r="AUR154"/>
      <c r="AUS154"/>
      <c r="AUT154"/>
      <c r="AUU154"/>
      <c r="AUV154"/>
      <c r="AUW154"/>
      <c r="AUX154"/>
      <c r="AUY154"/>
      <c r="AUZ154"/>
      <c r="AVA154"/>
      <c r="AVB154"/>
      <c r="AVC154"/>
      <c r="AVD154"/>
      <c r="AVE154"/>
      <c r="AVF154"/>
      <c r="AVG154"/>
      <c r="AVH154"/>
      <c r="AVI154"/>
      <c r="AVJ154"/>
      <c r="AVK154"/>
      <c r="AVL154"/>
      <c r="AVM154"/>
      <c r="AVN154"/>
      <c r="AVO154"/>
      <c r="AVP154"/>
      <c r="AVQ154"/>
      <c r="AVR154"/>
      <c r="AVS154"/>
      <c r="AVT154"/>
      <c r="AVU154"/>
      <c r="AVV154"/>
      <c r="AVW154"/>
      <c r="AVX154"/>
      <c r="AVY154"/>
      <c r="AVZ154"/>
      <c r="AWA154"/>
      <c r="AWB154"/>
      <c r="AWC154"/>
      <c r="AWD154"/>
      <c r="AWE154"/>
      <c r="AWF154"/>
      <c r="AWG154"/>
      <c r="AWH154"/>
      <c r="AWI154"/>
      <c r="AWJ154"/>
      <c r="AWK154"/>
      <c r="AWL154"/>
      <c r="AWM154"/>
      <c r="AWN154"/>
      <c r="AWO154"/>
      <c r="AWP154"/>
      <c r="AWQ154"/>
      <c r="AWR154"/>
      <c r="AWS154"/>
      <c r="AWT154"/>
      <c r="AWU154"/>
      <c r="AWV154"/>
      <c r="AWW154"/>
      <c r="AWX154"/>
      <c r="AWY154"/>
      <c r="AWZ154"/>
      <c r="AXA154"/>
      <c r="AXB154"/>
      <c r="AXC154"/>
      <c r="AXD154"/>
      <c r="AXE154"/>
      <c r="AXF154"/>
      <c r="AXG154"/>
      <c r="AXH154"/>
      <c r="AXI154"/>
      <c r="AXJ154"/>
      <c r="AXK154"/>
      <c r="AXL154"/>
      <c r="AXM154"/>
      <c r="AXN154"/>
      <c r="AXO154"/>
      <c r="AXP154"/>
      <c r="AXQ154"/>
      <c r="AXR154"/>
      <c r="AXS154"/>
      <c r="AXT154"/>
      <c r="AXU154"/>
      <c r="AXV154"/>
      <c r="AXW154"/>
      <c r="AXX154"/>
      <c r="AXY154"/>
      <c r="AXZ154"/>
      <c r="AYA154"/>
      <c r="AYB154"/>
      <c r="AYC154"/>
      <c r="AYD154"/>
      <c r="AYE154"/>
      <c r="AYF154"/>
      <c r="AYG154"/>
      <c r="AYH154"/>
      <c r="AYI154"/>
      <c r="AYJ154"/>
      <c r="AYK154"/>
      <c r="AYL154"/>
      <c r="AYM154"/>
      <c r="AYN154"/>
      <c r="AYO154"/>
      <c r="AYP154"/>
      <c r="AYQ154"/>
      <c r="AYR154"/>
      <c r="AYS154"/>
      <c r="AYT154"/>
      <c r="AYU154"/>
      <c r="AYV154"/>
      <c r="AYW154"/>
      <c r="AYX154"/>
      <c r="AYY154"/>
      <c r="AYZ154"/>
      <c r="AZA154"/>
      <c r="AZB154"/>
      <c r="AZC154"/>
      <c r="AZD154"/>
      <c r="AZE154"/>
      <c r="AZF154"/>
      <c r="AZG154"/>
      <c r="AZH154"/>
      <c r="AZI154"/>
      <c r="AZJ154"/>
      <c r="AZK154"/>
      <c r="AZL154"/>
      <c r="AZM154"/>
      <c r="AZN154"/>
      <c r="AZO154"/>
      <c r="AZP154"/>
      <c r="AZQ154"/>
      <c r="AZR154"/>
      <c r="AZS154"/>
      <c r="AZT154"/>
      <c r="AZU154"/>
      <c r="AZV154"/>
      <c r="AZW154"/>
      <c r="AZX154"/>
      <c r="AZY154"/>
      <c r="AZZ154"/>
      <c r="BAA154"/>
      <c r="BAB154"/>
      <c r="BAC154"/>
      <c r="BAD154"/>
      <c r="BAE154"/>
      <c r="BAF154"/>
      <c r="BAG154"/>
      <c r="BAH154"/>
      <c r="BAI154"/>
      <c r="BAJ154"/>
      <c r="BAK154"/>
      <c r="BAL154"/>
      <c r="BAM154"/>
      <c r="BAN154"/>
      <c r="BAO154"/>
      <c r="BAP154"/>
      <c r="BAQ154"/>
      <c r="BAR154"/>
      <c r="BAS154"/>
      <c r="BAT154"/>
      <c r="BAU154"/>
      <c r="BAV154"/>
      <c r="BAW154"/>
      <c r="BAX154"/>
      <c r="BAY154"/>
      <c r="BAZ154"/>
      <c r="BBA154"/>
      <c r="BBB154"/>
      <c r="BBC154"/>
      <c r="BBD154"/>
      <c r="BBE154"/>
      <c r="BBF154"/>
      <c r="BBG154"/>
      <c r="BBH154"/>
      <c r="BBI154"/>
      <c r="BBJ154"/>
      <c r="BBK154"/>
      <c r="BBL154"/>
      <c r="BBM154"/>
      <c r="BBN154"/>
      <c r="BBO154"/>
      <c r="BBP154"/>
      <c r="BBQ154"/>
      <c r="BBR154"/>
      <c r="BBS154"/>
      <c r="BBT154"/>
      <c r="BBU154"/>
      <c r="BBV154"/>
      <c r="BBW154"/>
      <c r="BBX154"/>
      <c r="BBY154"/>
      <c r="BBZ154"/>
      <c r="BCA154"/>
      <c r="BCB154"/>
      <c r="BCC154"/>
      <c r="BCD154"/>
      <c r="BCE154"/>
      <c r="BCF154"/>
      <c r="BCG154"/>
      <c r="BCH154"/>
      <c r="BCI154"/>
      <c r="BCJ154"/>
      <c r="BCK154"/>
      <c r="BCL154"/>
      <c r="BCM154"/>
      <c r="BCN154"/>
      <c r="BCO154"/>
      <c r="BCP154"/>
      <c r="BCQ154"/>
      <c r="BCR154"/>
      <c r="BCS154"/>
      <c r="BCT154"/>
      <c r="BCU154"/>
      <c r="BCV154"/>
      <c r="BCW154"/>
      <c r="BCX154"/>
      <c r="BCY154"/>
      <c r="BCZ154"/>
      <c r="BDA154"/>
      <c r="BDB154"/>
      <c r="BDC154"/>
      <c r="BDD154"/>
      <c r="BDE154"/>
      <c r="BDF154"/>
      <c r="BDG154"/>
      <c r="BDH154"/>
      <c r="BDI154"/>
      <c r="BDJ154"/>
      <c r="BDK154"/>
      <c r="BDL154"/>
      <c r="BDM154"/>
      <c r="BDN154"/>
      <c r="BDO154"/>
      <c r="BDP154"/>
      <c r="BDQ154"/>
      <c r="BDR154"/>
      <c r="BDS154"/>
      <c r="BDT154"/>
      <c r="BDU154"/>
      <c r="BDV154"/>
      <c r="BDW154"/>
      <c r="BDX154"/>
      <c r="BDY154"/>
      <c r="BDZ154"/>
      <c r="BEA154"/>
      <c r="BEB154"/>
      <c r="BEC154"/>
      <c r="BED154"/>
      <c r="BEE154"/>
      <c r="BEF154"/>
      <c r="BEG154"/>
      <c r="BEH154"/>
      <c r="BEI154"/>
      <c r="BEJ154"/>
      <c r="BEK154"/>
      <c r="BEL154"/>
      <c r="BEM154"/>
      <c r="BEN154"/>
      <c r="BEO154"/>
      <c r="BEP154"/>
      <c r="BEQ154"/>
      <c r="BER154"/>
      <c r="BES154"/>
      <c r="BET154"/>
      <c r="BEU154"/>
      <c r="BEV154"/>
      <c r="BEW154"/>
      <c r="BEX154"/>
      <c r="BEY154"/>
      <c r="BEZ154"/>
      <c r="BFA154"/>
      <c r="BFB154"/>
      <c r="BFC154"/>
      <c r="BFD154"/>
      <c r="BFE154"/>
      <c r="BFF154"/>
      <c r="BFG154"/>
      <c r="BFH154"/>
      <c r="BFI154"/>
      <c r="BFJ154"/>
      <c r="BFK154"/>
      <c r="BFL154"/>
      <c r="BFM154"/>
      <c r="BFN154"/>
      <c r="BFO154"/>
      <c r="BFP154"/>
      <c r="BFQ154"/>
      <c r="BFR154"/>
      <c r="BFS154"/>
      <c r="BFT154"/>
      <c r="BFU154"/>
      <c r="BFV154"/>
      <c r="BFW154"/>
      <c r="BFX154"/>
      <c r="BFY154"/>
      <c r="BFZ154"/>
      <c r="BGA154"/>
      <c r="BGB154"/>
      <c r="BGC154"/>
      <c r="BGD154"/>
      <c r="BGE154"/>
      <c r="BGF154"/>
      <c r="BGG154"/>
      <c r="BGH154"/>
      <c r="BGI154"/>
      <c r="BGJ154"/>
      <c r="BGK154"/>
      <c r="BGL154"/>
      <c r="BGM154"/>
      <c r="BGN154"/>
      <c r="BGO154"/>
      <c r="BGP154"/>
      <c r="BGQ154"/>
      <c r="BGR154"/>
      <c r="BGS154"/>
      <c r="BGT154"/>
      <c r="BGU154"/>
      <c r="BGV154"/>
      <c r="BGW154"/>
      <c r="BGX154"/>
      <c r="BGY154"/>
      <c r="BGZ154"/>
      <c r="BHA154"/>
      <c r="BHB154"/>
      <c r="BHC154"/>
      <c r="BHD154"/>
      <c r="BHE154"/>
      <c r="BHF154"/>
      <c r="BHG154"/>
      <c r="BHH154"/>
      <c r="BHI154"/>
      <c r="BHJ154"/>
      <c r="BHK154"/>
      <c r="BHL154"/>
      <c r="BHM154"/>
      <c r="BHN154"/>
      <c r="BHO154"/>
      <c r="BHP154"/>
      <c r="BHQ154"/>
      <c r="BHR154"/>
      <c r="BHS154"/>
      <c r="BHT154"/>
      <c r="BHU154"/>
      <c r="BHV154"/>
      <c r="BHW154"/>
      <c r="BHX154"/>
      <c r="BHY154"/>
      <c r="BHZ154"/>
      <c r="BIA154"/>
      <c r="BIB154"/>
      <c r="BIC154"/>
      <c r="BID154"/>
      <c r="BIE154"/>
      <c r="BIF154"/>
      <c r="BIG154"/>
      <c r="BIH154"/>
      <c r="BII154"/>
      <c r="BIJ154"/>
      <c r="BIK154"/>
      <c r="BIL154"/>
      <c r="BIM154"/>
      <c r="BIN154"/>
      <c r="BIO154"/>
      <c r="BIP154"/>
      <c r="BIQ154"/>
      <c r="BIR154"/>
      <c r="BIS154"/>
      <c r="BIT154"/>
      <c r="BIU154"/>
      <c r="BIV154"/>
      <c r="BIW154"/>
      <c r="BIX154"/>
      <c r="BIY154"/>
      <c r="BIZ154"/>
      <c r="BJA154"/>
      <c r="BJB154"/>
      <c r="BJC154"/>
      <c r="BJD154"/>
      <c r="BJE154"/>
      <c r="BJF154"/>
      <c r="BJG154"/>
      <c r="BJH154"/>
      <c r="BJI154"/>
      <c r="BJJ154"/>
      <c r="BJK154"/>
      <c r="BJL154"/>
      <c r="BJM154"/>
      <c r="BJN154"/>
      <c r="BJO154"/>
      <c r="BJP154"/>
      <c r="BJQ154"/>
      <c r="BJR154"/>
      <c r="BJS154"/>
      <c r="BJT154"/>
      <c r="BJU154"/>
      <c r="BJV154"/>
      <c r="BJW154"/>
      <c r="BJX154"/>
      <c r="BJY154"/>
      <c r="BJZ154"/>
      <c r="BKA154"/>
      <c r="BKB154"/>
      <c r="BKC154"/>
      <c r="BKD154"/>
      <c r="BKE154"/>
      <c r="BKF154"/>
      <c r="BKG154"/>
      <c r="BKH154"/>
      <c r="BKI154"/>
      <c r="BKJ154"/>
      <c r="BKK154"/>
      <c r="BKL154"/>
      <c r="BKM154"/>
      <c r="BKN154"/>
      <c r="BKO154"/>
      <c r="BKP154"/>
      <c r="BKQ154"/>
      <c r="BKR154"/>
      <c r="BKS154"/>
      <c r="BKT154"/>
      <c r="BKU154"/>
      <c r="BKV154"/>
      <c r="BKW154"/>
      <c r="BKX154"/>
      <c r="BKY154"/>
      <c r="BKZ154"/>
      <c r="BLA154"/>
      <c r="BLB154"/>
      <c r="BLC154"/>
      <c r="BLD154"/>
      <c r="BLE154"/>
      <c r="BLF154"/>
      <c r="BLG154"/>
      <c r="BLH154"/>
      <c r="BLI154"/>
      <c r="BLJ154"/>
      <c r="BLK154"/>
      <c r="BLL154"/>
      <c r="BLM154"/>
      <c r="BLN154"/>
      <c r="BLO154"/>
      <c r="BLP154"/>
      <c r="BLQ154"/>
      <c r="BLR154"/>
      <c r="BLS154"/>
      <c r="BLT154"/>
      <c r="BLU154"/>
      <c r="BLV154"/>
      <c r="BLW154"/>
      <c r="BLX154"/>
      <c r="BLY154"/>
      <c r="BLZ154"/>
      <c r="BMA154"/>
      <c r="BMB154"/>
      <c r="BMC154"/>
      <c r="BMD154"/>
      <c r="BME154"/>
      <c r="BMF154"/>
      <c r="BMG154"/>
      <c r="BMH154"/>
      <c r="BMI154"/>
      <c r="BMJ154"/>
      <c r="BMK154"/>
      <c r="BML154"/>
      <c r="BMM154"/>
      <c r="BMN154"/>
      <c r="BMO154"/>
      <c r="BMP154"/>
      <c r="BMQ154"/>
      <c r="BMR154"/>
      <c r="BMS154"/>
      <c r="BMT154"/>
      <c r="BMU154"/>
      <c r="BMV154"/>
      <c r="BMW154"/>
      <c r="BMX154"/>
      <c r="BMY154"/>
      <c r="BMZ154"/>
      <c r="BNA154"/>
      <c r="BNB154"/>
      <c r="BNC154"/>
      <c r="BND154"/>
      <c r="BNE154"/>
      <c r="BNF154"/>
      <c r="BNG154"/>
      <c r="BNH154"/>
      <c r="BNI154"/>
      <c r="BNJ154"/>
      <c r="BNK154"/>
      <c r="BNL154"/>
      <c r="BNM154"/>
      <c r="BNN154"/>
      <c r="BNO154"/>
      <c r="BNP154"/>
      <c r="BNQ154"/>
      <c r="BNR154"/>
      <c r="BNS154"/>
      <c r="BNT154"/>
      <c r="BNU154"/>
      <c r="BNV154"/>
      <c r="BNW154"/>
      <c r="BNX154"/>
      <c r="BNY154"/>
      <c r="BNZ154"/>
      <c r="BOA154"/>
      <c r="BOB154"/>
      <c r="BOC154"/>
      <c r="BOD154"/>
      <c r="BOE154"/>
      <c r="BOF154"/>
      <c r="BOG154"/>
      <c r="BOH154"/>
      <c r="BOI154"/>
      <c r="BOJ154"/>
      <c r="BOK154"/>
      <c r="BOL154"/>
      <c r="BOM154"/>
      <c r="BON154"/>
      <c r="BOO154"/>
      <c r="BOP154"/>
      <c r="BOQ154"/>
      <c r="BOR154"/>
      <c r="BOS154"/>
      <c r="BOT154"/>
      <c r="BOU154"/>
      <c r="BOV154"/>
      <c r="BOW154"/>
      <c r="BOX154"/>
      <c r="BOY154"/>
      <c r="BOZ154"/>
      <c r="BPA154"/>
      <c r="BPB154"/>
      <c r="BPC154"/>
      <c r="BPD154"/>
      <c r="BPE154"/>
      <c r="BPF154"/>
      <c r="BPG154"/>
      <c r="BPH154"/>
      <c r="BPI154"/>
      <c r="BPJ154"/>
      <c r="BPK154"/>
      <c r="BPL154"/>
      <c r="BPM154"/>
      <c r="BPN154"/>
      <c r="BPO154"/>
      <c r="BPP154"/>
      <c r="BPQ154"/>
      <c r="BPR154"/>
      <c r="BPS154"/>
      <c r="BPT154"/>
      <c r="BPU154"/>
      <c r="BPV154"/>
      <c r="BPW154"/>
      <c r="BPX154"/>
      <c r="BPY154"/>
      <c r="BPZ154"/>
      <c r="BQA154"/>
      <c r="BQB154"/>
      <c r="BQC154"/>
      <c r="BQD154"/>
      <c r="BQE154"/>
      <c r="BQF154"/>
      <c r="BQG154"/>
      <c r="BQH154"/>
      <c r="BQI154"/>
      <c r="BQJ154"/>
      <c r="BQK154"/>
      <c r="BQL154"/>
      <c r="BQM154"/>
      <c r="BQN154"/>
      <c r="BQO154"/>
      <c r="BQP154"/>
      <c r="BQQ154"/>
      <c r="BQR154"/>
      <c r="BQS154"/>
      <c r="BQT154"/>
      <c r="BQU154"/>
      <c r="BQV154"/>
      <c r="BQW154"/>
      <c r="BQX154"/>
      <c r="BQY154"/>
      <c r="BQZ154"/>
      <c r="BRA154"/>
      <c r="BRB154"/>
      <c r="BRC154"/>
      <c r="BRD154"/>
      <c r="BRE154"/>
      <c r="BRF154"/>
      <c r="BRG154"/>
      <c r="BRH154"/>
      <c r="BRI154"/>
      <c r="BRJ154"/>
      <c r="BRK154"/>
      <c r="BRL154"/>
      <c r="BRM154"/>
      <c r="BRN154"/>
      <c r="BRO154"/>
      <c r="BRP154"/>
      <c r="BRQ154"/>
      <c r="BRR154"/>
      <c r="BRS154"/>
      <c r="BRT154"/>
      <c r="BRU154"/>
      <c r="BRV154"/>
      <c r="BRW154"/>
      <c r="BRX154"/>
      <c r="BRY154"/>
      <c r="BRZ154"/>
      <c r="BSA154"/>
      <c r="BSB154"/>
      <c r="BSC154"/>
      <c r="BSD154"/>
      <c r="BSE154"/>
      <c r="BSF154"/>
      <c r="BSG154"/>
      <c r="BSH154"/>
      <c r="BSI154"/>
      <c r="BSJ154"/>
      <c r="BSK154"/>
      <c r="BSL154"/>
      <c r="BSM154"/>
      <c r="BSN154"/>
      <c r="BSO154"/>
      <c r="BSP154"/>
      <c r="BSQ154"/>
      <c r="BSR154"/>
      <c r="BSS154"/>
      <c r="BST154"/>
      <c r="BSU154"/>
      <c r="BSV154"/>
      <c r="BSW154"/>
      <c r="BSX154"/>
      <c r="BSY154"/>
      <c r="BSZ154"/>
      <c r="BTA154"/>
      <c r="BTB154"/>
      <c r="BTC154"/>
      <c r="BTD154"/>
      <c r="BTE154"/>
      <c r="BTF154"/>
      <c r="BTG154"/>
      <c r="BTH154"/>
      <c r="BTI154"/>
      <c r="BTJ154"/>
      <c r="BTK154"/>
      <c r="BTL154"/>
      <c r="BTM154"/>
      <c r="BTN154"/>
      <c r="BTO154"/>
      <c r="BTP154"/>
      <c r="BTQ154"/>
      <c r="BTR154"/>
      <c r="BTS154"/>
      <c r="BTT154"/>
      <c r="BTU154"/>
      <c r="BTV154"/>
      <c r="BTW154"/>
      <c r="BTX154"/>
      <c r="BTY154"/>
      <c r="BTZ154"/>
      <c r="BUA154"/>
      <c r="BUB154"/>
      <c r="BUC154"/>
      <c r="BUD154"/>
      <c r="BUE154"/>
      <c r="BUF154"/>
      <c r="BUG154"/>
      <c r="BUH154"/>
      <c r="BUI154"/>
      <c r="BUJ154"/>
      <c r="BUK154"/>
      <c r="BUL154"/>
      <c r="BUM154"/>
      <c r="BUN154"/>
      <c r="BUO154"/>
      <c r="BUP154"/>
      <c r="BUQ154"/>
      <c r="BUR154"/>
      <c r="BUS154"/>
      <c r="BUT154"/>
      <c r="BUU154"/>
      <c r="BUV154"/>
      <c r="BUW154"/>
      <c r="BUX154"/>
      <c r="BUY154"/>
      <c r="BUZ154"/>
      <c r="BVA154"/>
      <c r="BVB154"/>
      <c r="BVC154"/>
      <c r="BVD154"/>
      <c r="BVE154"/>
      <c r="BVF154"/>
      <c r="BVG154"/>
      <c r="BVH154"/>
      <c r="BVI154"/>
      <c r="BVJ154"/>
      <c r="BVK154"/>
      <c r="BVL154"/>
      <c r="BVM154"/>
      <c r="BVN154"/>
      <c r="BVO154"/>
      <c r="BVP154"/>
      <c r="BVQ154"/>
      <c r="BVR154"/>
      <c r="BVS154"/>
      <c r="BVT154"/>
      <c r="BVU154"/>
      <c r="BVV154"/>
      <c r="BVW154"/>
      <c r="BVX154"/>
      <c r="BVY154"/>
      <c r="BVZ154"/>
      <c r="BWA154"/>
      <c r="BWB154"/>
      <c r="BWC154"/>
      <c r="BWD154"/>
      <c r="BWE154"/>
      <c r="BWF154"/>
      <c r="BWG154"/>
      <c r="BWH154"/>
      <c r="BWI154"/>
      <c r="BWJ154"/>
      <c r="BWK154"/>
      <c r="BWL154"/>
      <c r="BWM154"/>
      <c r="BWN154"/>
      <c r="BWO154"/>
      <c r="BWP154"/>
      <c r="BWQ154"/>
      <c r="BWR154"/>
      <c r="BWS154"/>
      <c r="BWT154"/>
      <c r="BWU154"/>
      <c r="BWV154"/>
      <c r="BWW154"/>
      <c r="BWX154"/>
      <c r="BWY154"/>
      <c r="BWZ154"/>
      <c r="BXA154"/>
      <c r="BXB154"/>
      <c r="BXC154"/>
      <c r="BXD154"/>
      <c r="BXE154"/>
      <c r="BXF154"/>
      <c r="BXG154"/>
      <c r="BXH154"/>
      <c r="BXI154"/>
      <c r="BXJ154"/>
      <c r="BXK154"/>
      <c r="BXL154"/>
      <c r="BXM154"/>
      <c r="BXN154"/>
      <c r="BXO154"/>
      <c r="BXP154"/>
      <c r="BXQ154"/>
      <c r="BXR154"/>
      <c r="BXS154"/>
      <c r="BXT154"/>
      <c r="BXU154"/>
      <c r="BXV154"/>
      <c r="BXW154"/>
      <c r="BXX154"/>
      <c r="BXY154"/>
      <c r="BXZ154"/>
      <c r="BYA154"/>
      <c r="BYB154"/>
      <c r="BYC154"/>
      <c r="BYD154"/>
      <c r="BYE154"/>
      <c r="BYF154"/>
      <c r="BYG154"/>
      <c r="BYH154"/>
      <c r="BYI154"/>
      <c r="BYJ154"/>
      <c r="BYK154"/>
      <c r="BYL154"/>
      <c r="BYM154"/>
      <c r="BYN154"/>
      <c r="BYO154"/>
      <c r="BYP154"/>
      <c r="BYQ154"/>
      <c r="BYR154"/>
      <c r="BYS154"/>
      <c r="BYT154"/>
      <c r="BYU154"/>
      <c r="BYV154"/>
      <c r="BYW154"/>
      <c r="BYX154"/>
      <c r="BYY154"/>
      <c r="BYZ154"/>
      <c r="BZA154"/>
      <c r="BZB154"/>
      <c r="BZC154"/>
      <c r="BZD154"/>
      <c r="BZE154"/>
      <c r="BZF154"/>
      <c r="BZG154"/>
      <c r="BZH154"/>
      <c r="BZI154"/>
      <c r="BZJ154"/>
      <c r="BZK154"/>
      <c r="BZL154"/>
      <c r="BZM154"/>
      <c r="BZN154"/>
      <c r="BZO154"/>
      <c r="BZP154"/>
      <c r="BZQ154"/>
      <c r="BZR154"/>
      <c r="BZS154"/>
      <c r="BZT154"/>
      <c r="BZU154"/>
      <c r="BZV154"/>
      <c r="BZW154"/>
      <c r="BZX154"/>
      <c r="BZY154"/>
      <c r="BZZ154"/>
      <c r="CAA154"/>
      <c r="CAB154"/>
      <c r="CAC154"/>
      <c r="CAD154"/>
      <c r="CAE154"/>
      <c r="CAF154"/>
      <c r="CAG154"/>
      <c r="CAH154"/>
      <c r="CAI154"/>
      <c r="CAJ154"/>
      <c r="CAK154"/>
      <c r="CAL154"/>
      <c r="CAM154"/>
      <c r="CAN154"/>
      <c r="CAO154"/>
      <c r="CAP154"/>
      <c r="CAQ154"/>
      <c r="CAR154"/>
      <c r="CAS154"/>
      <c r="CAT154"/>
      <c r="CAU154"/>
      <c r="CAV154"/>
      <c r="CAW154"/>
      <c r="CAX154"/>
      <c r="CAY154"/>
      <c r="CAZ154"/>
      <c r="CBA154"/>
      <c r="CBB154"/>
      <c r="CBC154"/>
      <c r="CBD154"/>
      <c r="CBE154"/>
      <c r="CBF154"/>
      <c r="CBG154"/>
      <c r="CBH154"/>
      <c r="CBI154"/>
      <c r="CBJ154"/>
      <c r="CBK154"/>
      <c r="CBL154"/>
      <c r="CBM154"/>
      <c r="CBN154"/>
      <c r="CBO154"/>
      <c r="CBP154"/>
      <c r="CBQ154"/>
      <c r="CBR154"/>
      <c r="CBS154"/>
      <c r="CBT154"/>
      <c r="CBU154"/>
      <c r="CBV154"/>
      <c r="CBW154"/>
      <c r="CBX154"/>
      <c r="CBY154"/>
      <c r="CBZ154"/>
      <c r="CCA154"/>
      <c r="CCB154"/>
      <c r="CCC154"/>
      <c r="CCD154"/>
      <c r="CCE154"/>
      <c r="CCF154"/>
      <c r="CCG154"/>
      <c r="CCH154"/>
      <c r="CCI154"/>
      <c r="CCJ154"/>
      <c r="CCK154"/>
      <c r="CCL154"/>
      <c r="CCM154"/>
      <c r="CCN154"/>
      <c r="CCO154"/>
      <c r="CCP154"/>
      <c r="CCQ154"/>
      <c r="CCR154"/>
      <c r="CCS154"/>
      <c r="CCT154"/>
      <c r="CCU154"/>
      <c r="CCV154"/>
      <c r="CCW154"/>
      <c r="CCX154"/>
      <c r="CCY154"/>
      <c r="CCZ154"/>
      <c r="CDA154"/>
      <c r="CDB154"/>
      <c r="CDC154"/>
      <c r="CDD154"/>
      <c r="CDE154"/>
      <c r="CDF154"/>
      <c r="CDG154"/>
      <c r="CDH154"/>
      <c r="CDI154"/>
      <c r="CDJ154"/>
      <c r="CDK154"/>
      <c r="CDL154"/>
      <c r="CDM154"/>
      <c r="CDN154"/>
      <c r="CDO154"/>
      <c r="CDP154"/>
      <c r="CDQ154"/>
      <c r="CDR154"/>
      <c r="CDS154"/>
      <c r="CDT154"/>
      <c r="CDU154"/>
      <c r="CDV154"/>
      <c r="CDW154"/>
      <c r="CDX154"/>
      <c r="CDY154"/>
      <c r="CDZ154"/>
      <c r="CEA154"/>
      <c r="CEB154"/>
      <c r="CEC154"/>
      <c r="CED154"/>
      <c r="CEE154"/>
      <c r="CEF154"/>
      <c r="CEG154"/>
      <c r="CEH154"/>
      <c r="CEI154"/>
      <c r="CEJ154"/>
      <c r="CEK154"/>
      <c r="CEL154"/>
      <c r="CEM154"/>
      <c r="CEN154"/>
      <c r="CEO154"/>
      <c r="CEP154"/>
      <c r="CEQ154"/>
      <c r="CER154"/>
      <c r="CES154"/>
      <c r="CET154"/>
      <c r="CEU154"/>
      <c r="CEV154"/>
      <c r="CEW154"/>
      <c r="CEX154"/>
      <c r="CEY154"/>
      <c r="CEZ154"/>
      <c r="CFA154"/>
      <c r="CFB154"/>
      <c r="CFC154"/>
      <c r="CFD154"/>
      <c r="CFE154"/>
      <c r="CFF154"/>
      <c r="CFG154"/>
      <c r="CFH154"/>
      <c r="CFI154"/>
      <c r="CFJ154"/>
      <c r="CFK154"/>
      <c r="CFL154"/>
      <c r="CFM154"/>
      <c r="CFN154"/>
      <c r="CFO154"/>
      <c r="CFP154"/>
      <c r="CFQ154"/>
      <c r="CFR154"/>
      <c r="CFS154"/>
      <c r="CFT154"/>
      <c r="CFU154"/>
      <c r="CFV154"/>
      <c r="CFW154"/>
      <c r="CFX154"/>
      <c r="CFY154"/>
      <c r="CFZ154"/>
      <c r="CGA154"/>
      <c r="CGB154"/>
      <c r="CGC154"/>
      <c r="CGD154"/>
      <c r="CGE154"/>
      <c r="CGF154"/>
      <c r="CGG154"/>
      <c r="CGH154"/>
      <c r="CGI154"/>
      <c r="CGJ154"/>
      <c r="CGK154"/>
      <c r="CGL154"/>
      <c r="CGM154"/>
      <c r="CGN154"/>
      <c r="CGO154"/>
      <c r="CGP154"/>
      <c r="CGQ154"/>
      <c r="CGR154"/>
      <c r="CGS154"/>
      <c r="CGT154"/>
      <c r="CGU154"/>
      <c r="CGV154"/>
      <c r="CGW154"/>
      <c r="CGX154"/>
      <c r="CGY154"/>
      <c r="CGZ154"/>
      <c r="CHA154"/>
      <c r="CHB154"/>
      <c r="CHC154"/>
      <c r="CHD154"/>
      <c r="CHE154"/>
      <c r="CHF154"/>
      <c r="CHG154"/>
      <c r="CHH154"/>
      <c r="CHI154"/>
      <c r="CHJ154"/>
      <c r="CHK154"/>
      <c r="CHL154"/>
      <c r="CHM154"/>
      <c r="CHN154"/>
      <c r="CHO154"/>
      <c r="CHP154"/>
      <c r="CHQ154"/>
      <c r="CHR154"/>
      <c r="CHS154"/>
      <c r="CHT154"/>
      <c r="CHU154"/>
      <c r="CHV154"/>
      <c r="CHW154"/>
      <c r="CHX154"/>
      <c r="CHY154"/>
      <c r="CHZ154"/>
      <c r="CIA154"/>
      <c r="CIB154"/>
      <c r="CIC154"/>
      <c r="CID154"/>
      <c r="CIE154"/>
      <c r="CIF154"/>
      <c r="CIG154"/>
      <c r="CIH154"/>
      <c r="CII154"/>
      <c r="CIJ154"/>
      <c r="CIK154"/>
      <c r="CIL154"/>
      <c r="CIM154"/>
      <c r="CIN154"/>
      <c r="CIO154"/>
      <c r="CIP154"/>
      <c r="CIQ154"/>
      <c r="CIR154"/>
      <c r="CIS154"/>
      <c r="CIT154"/>
      <c r="CIU154"/>
      <c r="CIV154"/>
      <c r="CIW154"/>
      <c r="CIX154"/>
      <c r="CIY154"/>
      <c r="CIZ154"/>
      <c r="CJA154"/>
      <c r="CJB154"/>
      <c r="CJC154"/>
      <c r="CJD154"/>
      <c r="CJE154"/>
      <c r="CJF154"/>
      <c r="CJG154"/>
      <c r="CJH154"/>
      <c r="CJI154"/>
      <c r="CJJ154"/>
      <c r="CJK154"/>
      <c r="CJL154"/>
      <c r="CJM154"/>
      <c r="CJN154"/>
      <c r="CJO154"/>
      <c r="CJP154"/>
      <c r="CJQ154"/>
      <c r="CJR154"/>
      <c r="CJS154"/>
      <c r="CJT154"/>
      <c r="CJU154"/>
      <c r="CJV154"/>
      <c r="CJW154"/>
      <c r="CJX154"/>
      <c r="CJY154"/>
      <c r="CJZ154"/>
      <c r="CKA154"/>
      <c r="CKB154"/>
      <c r="CKC154"/>
      <c r="CKD154"/>
      <c r="CKE154"/>
      <c r="CKF154"/>
      <c r="CKG154"/>
      <c r="CKH154"/>
      <c r="CKI154"/>
      <c r="CKJ154"/>
      <c r="CKK154"/>
      <c r="CKL154"/>
      <c r="CKM154"/>
      <c r="CKN154"/>
      <c r="CKO154"/>
      <c r="CKP154"/>
      <c r="CKQ154"/>
      <c r="CKR154"/>
      <c r="CKS154"/>
      <c r="CKT154"/>
      <c r="CKU154"/>
      <c r="CKV154"/>
      <c r="CKW154"/>
      <c r="CKX154"/>
      <c r="CKY154"/>
      <c r="CKZ154"/>
      <c r="CLA154"/>
      <c r="CLB154"/>
      <c r="CLC154"/>
      <c r="CLD154"/>
      <c r="CLE154"/>
      <c r="CLF154"/>
      <c r="CLG154"/>
      <c r="CLH154"/>
      <c r="CLI154"/>
      <c r="CLJ154"/>
      <c r="CLK154"/>
      <c r="CLL154"/>
      <c r="CLM154"/>
      <c r="CLN154"/>
      <c r="CLO154"/>
      <c r="CLP154"/>
      <c r="CLQ154"/>
      <c r="CLR154"/>
      <c r="CLS154"/>
      <c r="CLT154"/>
      <c r="CLU154"/>
      <c r="CLV154"/>
      <c r="CLW154"/>
      <c r="CLX154"/>
      <c r="CLY154"/>
      <c r="CLZ154"/>
      <c r="CMA154"/>
      <c r="CMB154"/>
      <c r="CMC154"/>
      <c r="CMD154"/>
      <c r="CME154"/>
      <c r="CMF154"/>
      <c r="CMG154"/>
      <c r="CMH154"/>
      <c r="CMI154"/>
      <c r="CMJ154"/>
      <c r="CMK154"/>
      <c r="CML154"/>
      <c r="CMM154"/>
      <c r="CMN154"/>
      <c r="CMO154"/>
      <c r="CMP154"/>
      <c r="CMQ154"/>
      <c r="CMR154"/>
      <c r="CMS154"/>
      <c r="CMT154"/>
      <c r="CMU154"/>
      <c r="CMV154"/>
      <c r="CMW154"/>
      <c r="CMX154"/>
      <c r="CMY154"/>
      <c r="CMZ154"/>
      <c r="CNA154"/>
      <c r="CNB154"/>
      <c r="CNC154"/>
      <c r="CND154"/>
      <c r="CNE154"/>
      <c r="CNF154"/>
      <c r="CNG154"/>
      <c r="CNH154"/>
      <c r="CNI154"/>
      <c r="CNJ154"/>
      <c r="CNK154"/>
      <c r="CNL154"/>
      <c r="CNM154"/>
      <c r="CNN154"/>
      <c r="CNO154"/>
      <c r="CNP154"/>
      <c r="CNQ154"/>
      <c r="CNR154"/>
      <c r="CNS154"/>
      <c r="CNT154"/>
      <c r="CNU154"/>
      <c r="CNV154"/>
      <c r="CNW154"/>
      <c r="CNX154"/>
      <c r="CNY154"/>
      <c r="CNZ154"/>
      <c r="COA154"/>
      <c r="COB154"/>
      <c r="COC154"/>
      <c r="COD154"/>
      <c r="COE154"/>
      <c r="COF154"/>
      <c r="COG154"/>
      <c r="COH154"/>
      <c r="COI154"/>
      <c r="COJ154"/>
      <c r="COK154"/>
      <c r="COL154"/>
      <c r="COM154"/>
      <c r="CON154"/>
      <c r="COO154"/>
      <c r="COP154"/>
      <c r="COQ154"/>
      <c r="COR154"/>
      <c r="COS154"/>
      <c r="COT154"/>
      <c r="COU154"/>
      <c r="COV154"/>
      <c r="COW154"/>
      <c r="COX154"/>
      <c r="COY154"/>
      <c r="COZ154"/>
      <c r="CPA154"/>
      <c r="CPB154"/>
      <c r="CPC154"/>
      <c r="CPD154"/>
      <c r="CPE154"/>
      <c r="CPF154"/>
      <c r="CPG154"/>
      <c r="CPH154"/>
      <c r="CPI154"/>
      <c r="CPJ154"/>
      <c r="CPK154"/>
      <c r="CPL154"/>
      <c r="CPM154"/>
      <c r="CPN154"/>
      <c r="CPO154"/>
      <c r="CPP154"/>
      <c r="CPQ154"/>
      <c r="CPR154"/>
      <c r="CPS154"/>
      <c r="CPT154"/>
      <c r="CPU154"/>
      <c r="CPV154"/>
      <c r="CPW154"/>
      <c r="CPX154"/>
      <c r="CPY154"/>
      <c r="CPZ154"/>
      <c r="CQA154"/>
      <c r="CQB154"/>
      <c r="CQC154"/>
      <c r="CQD154"/>
      <c r="CQE154"/>
      <c r="CQF154"/>
      <c r="CQG154"/>
      <c r="CQH154"/>
      <c r="CQI154"/>
      <c r="CQJ154"/>
      <c r="CQK154"/>
      <c r="CQL154"/>
      <c r="CQM154"/>
      <c r="CQN154"/>
      <c r="CQO154"/>
      <c r="CQP154"/>
      <c r="CQQ154"/>
      <c r="CQR154"/>
      <c r="CQS154"/>
      <c r="CQT154"/>
      <c r="CQU154"/>
      <c r="CQV154"/>
      <c r="CQW154"/>
      <c r="CQX154"/>
      <c r="CQY154"/>
      <c r="CQZ154"/>
      <c r="CRA154"/>
      <c r="CRB154"/>
      <c r="CRC154"/>
      <c r="CRD154"/>
      <c r="CRE154"/>
      <c r="CRF154"/>
      <c r="CRG154"/>
      <c r="CRH154"/>
      <c r="CRI154"/>
      <c r="CRJ154"/>
      <c r="CRK154"/>
      <c r="CRL154"/>
      <c r="CRM154"/>
      <c r="CRN154"/>
      <c r="CRO154"/>
      <c r="CRP154"/>
      <c r="CRQ154"/>
      <c r="CRR154"/>
      <c r="CRS154"/>
      <c r="CRT154"/>
      <c r="CRU154"/>
      <c r="CRV154"/>
      <c r="CRW154"/>
      <c r="CRX154"/>
      <c r="CRY154"/>
      <c r="CRZ154"/>
      <c r="CSA154"/>
      <c r="CSB154"/>
      <c r="CSC154"/>
      <c r="CSD154"/>
      <c r="CSE154"/>
      <c r="CSF154"/>
      <c r="CSG154"/>
      <c r="CSH154"/>
      <c r="CSI154"/>
      <c r="CSJ154"/>
      <c r="CSK154"/>
      <c r="CSL154"/>
      <c r="CSM154"/>
      <c r="CSN154"/>
      <c r="CSO154"/>
      <c r="CSP154"/>
      <c r="CSQ154"/>
      <c r="CSR154"/>
      <c r="CSS154"/>
      <c r="CST154"/>
      <c r="CSU154"/>
      <c r="CSV154"/>
      <c r="CSW154"/>
      <c r="CSX154"/>
      <c r="CSY154"/>
      <c r="CSZ154"/>
      <c r="CTA154"/>
      <c r="CTB154"/>
      <c r="CTC154"/>
      <c r="CTD154"/>
      <c r="CTE154"/>
      <c r="CTF154"/>
      <c r="CTG154"/>
      <c r="CTH154"/>
      <c r="CTI154"/>
      <c r="CTJ154"/>
      <c r="CTK154"/>
      <c r="CTL154"/>
      <c r="CTM154"/>
      <c r="CTN154"/>
      <c r="CTO154"/>
      <c r="CTP154"/>
      <c r="CTQ154"/>
      <c r="CTR154"/>
      <c r="CTS154"/>
      <c r="CTT154"/>
      <c r="CTU154"/>
      <c r="CTV154"/>
      <c r="CTW154"/>
      <c r="CTX154"/>
      <c r="CTY154"/>
      <c r="CTZ154"/>
      <c r="CUA154"/>
      <c r="CUB154"/>
      <c r="CUC154"/>
      <c r="CUD154"/>
      <c r="CUE154"/>
      <c r="CUF154"/>
      <c r="CUG154"/>
      <c r="CUH154"/>
      <c r="CUI154"/>
      <c r="CUJ154"/>
      <c r="CUK154"/>
      <c r="CUL154"/>
      <c r="CUM154"/>
      <c r="CUN154"/>
      <c r="CUO154"/>
      <c r="CUP154"/>
      <c r="CUQ154"/>
      <c r="CUR154"/>
      <c r="CUS154"/>
      <c r="CUT154"/>
      <c r="CUU154"/>
      <c r="CUV154"/>
      <c r="CUW154"/>
      <c r="CUX154"/>
      <c r="CUY154"/>
      <c r="CUZ154"/>
      <c r="CVA154"/>
      <c r="CVB154"/>
      <c r="CVC154"/>
      <c r="CVD154"/>
      <c r="CVE154"/>
      <c r="CVF154"/>
      <c r="CVG154"/>
      <c r="CVH154"/>
      <c r="CVI154"/>
      <c r="CVJ154"/>
      <c r="CVK154"/>
      <c r="CVL154"/>
      <c r="CVM154"/>
      <c r="CVN154"/>
      <c r="CVO154"/>
      <c r="CVP154"/>
      <c r="CVQ154"/>
      <c r="CVR154"/>
      <c r="CVS154"/>
      <c r="CVT154"/>
      <c r="CVU154"/>
      <c r="CVV154"/>
      <c r="CVW154"/>
      <c r="CVX154"/>
      <c r="CVY154"/>
      <c r="CVZ154"/>
      <c r="CWA154"/>
      <c r="CWB154"/>
      <c r="CWC154"/>
      <c r="CWD154"/>
      <c r="CWE154"/>
      <c r="CWF154"/>
      <c r="CWG154"/>
      <c r="CWH154"/>
      <c r="CWI154"/>
      <c r="CWJ154"/>
      <c r="CWK154"/>
      <c r="CWL154"/>
      <c r="CWM154"/>
      <c r="CWN154"/>
      <c r="CWO154"/>
      <c r="CWP154"/>
      <c r="CWQ154"/>
      <c r="CWR154"/>
      <c r="CWS154"/>
      <c r="CWT154"/>
      <c r="CWU154"/>
      <c r="CWV154"/>
      <c r="CWW154"/>
      <c r="CWX154"/>
      <c r="CWY154"/>
      <c r="CWZ154"/>
      <c r="CXA154"/>
      <c r="CXB154"/>
      <c r="CXC154"/>
      <c r="CXD154"/>
      <c r="CXE154"/>
      <c r="CXF154"/>
      <c r="CXG154"/>
      <c r="CXH154"/>
      <c r="CXI154"/>
      <c r="CXJ154"/>
      <c r="CXK154"/>
      <c r="CXL154"/>
      <c r="CXM154"/>
      <c r="CXN154"/>
      <c r="CXO154"/>
      <c r="CXP154"/>
      <c r="CXQ154"/>
      <c r="CXR154"/>
      <c r="CXS154"/>
      <c r="CXT154"/>
      <c r="CXU154"/>
      <c r="CXV154"/>
      <c r="CXW154"/>
      <c r="CXX154"/>
      <c r="CXY154"/>
      <c r="CXZ154"/>
      <c r="CYA154"/>
      <c r="CYB154"/>
      <c r="CYC154"/>
      <c r="CYD154"/>
      <c r="CYE154"/>
      <c r="CYF154"/>
      <c r="CYG154"/>
      <c r="CYH154"/>
      <c r="CYI154"/>
      <c r="CYJ154"/>
      <c r="CYK154"/>
      <c r="CYL154"/>
      <c r="CYM154"/>
      <c r="CYN154"/>
      <c r="CYO154"/>
      <c r="CYP154"/>
      <c r="CYQ154"/>
      <c r="CYR154"/>
      <c r="CYS154"/>
      <c r="CYT154"/>
      <c r="CYU154"/>
      <c r="CYV154"/>
      <c r="CYW154"/>
      <c r="CYX154"/>
      <c r="CYY154"/>
      <c r="CYZ154"/>
      <c r="CZA154"/>
      <c r="CZB154"/>
      <c r="CZC154"/>
      <c r="CZD154"/>
      <c r="CZE154"/>
      <c r="CZF154"/>
      <c r="CZG154"/>
      <c r="CZH154"/>
      <c r="CZI154"/>
      <c r="CZJ154"/>
      <c r="CZK154"/>
      <c r="CZL154"/>
      <c r="CZM154"/>
      <c r="CZN154"/>
      <c r="CZO154"/>
      <c r="CZP154"/>
      <c r="CZQ154"/>
      <c r="CZR154"/>
      <c r="CZS154"/>
      <c r="CZT154"/>
      <c r="CZU154"/>
      <c r="CZV154"/>
      <c r="CZW154"/>
      <c r="CZX154"/>
      <c r="CZY154"/>
      <c r="CZZ154"/>
      <c r="DAA154"/>
      <c r="DAB154"/>
      <c r="DAC154"/>
      <c r="DAD154"/>
      <c r="DAE154"/>
      <c r="DAF154"/>
      <c r="DAG154"/>
      <c r="DAH154"/>
      <c r="DAI154"/>
      <c r="DAJ154"/>
      <c r="DAK154"/>
      <c r="DAL154"/>
      <c r="DAM154"/>
      <c r="DAN154"/>
      <c r="DAO154"/>
      <c r="DAP154"/>
      <c r="DAQ154"/>
      <c r="DAR154"/>
      <c r="DAS154"/>
      <c r="DAT154"/>
      <c r="DAU154"/>
      <c r="DAV154"/>
      <c r="DAW154"/>
      <c r="DAX154"/>
      <c r="DAY154"/>
      <c r="DAZ154"/>
      <c r="DBA154"/>
      <c r="DBB154"/>
      <c r="DBC154"/>
      <c r="DBD154"/>
      <c r="DBE154"/>
      <c r="DBF154"/>
      <c r="DBG154"/>
      <c r="DBH154"/>
      <c r="DBI154"/>
      <c r="DBJ154"/>
      <c r="DBK154"/>
      <c r="DBL154"/>
      <c r="DBM154"/>
      <c r="DBN154"/>
      <c r="DBO154"/>
      <c r="DBP154"/>
      <c r="DBQ154"/>
      <c r="DBR154"/>
      <c r="DBS154"/>
      <c r="DBT154"/>
      <c r="DBU154"/>
      <c r="DBV154"/>
      <c r="DBW154"/>
      <c r="DBX154"/>
      <c r="DBY154"/>
      <c r="DBZ154"/>
      <c r="DCA154"/>
      <c r="DCB154"/>
      <c r="DCC154"/>
      <c r="DCD154"/>
      <c r="DCE154"/>
      <c r="DCF154"/>
      <c r="DCG154"/>
      <c r="DCH154"/>
      <c r="DCI154"/>
      <c r="DCJ154"/>
      <c r="DCK154"/>
      <c r="DCL154"/>
      <c r="DCM154"/>
      <c r="DCN154"/>
      <c r="DCO154"/>
      <c r="DCP154"/>
      <c r="DCQ154"/>
      <c r="DCR154"/>
      <c r="DCS154"/>
      <c r="DCT154"/>
      <c r="DCU154"/>
      <c r="DCV154"/>
      <c r="DCW154"/>
      <c r="DCX154"/>
      <c r="DCY154"/>
      <c r="DCZ154"/>
      <c r="DDA154"/>
      <c r="DDB154"/>
      <c r="DDC154"/>
      <c r="DDD154"/>
      <c r="DDE154"/>
      <c r="DDF154"/>
      <c r="DDG154"/>
      <c r="DDH154"/>
      <c r="DDI154"/>
      <c r="DDJ154"/>
      <c r="DDK154"/>
      <c r="DDL154"/>
      <c r="DDM154"/>
      <c r="DDN154"/>
      <c r="DDO154"/>
      <c r="DDP154"/>
      <c r="DDQ154"/>
      <c r="DDR154"/>
      <c r="DDS154"/>
      <c r="DDT154"/>
      <c r="DDU154"/>
      <c r="DDV154"/>
      <c r="DDW154"/>
      <c r="DDX154"/>
      <c r="DDY154"/>
      <c r="DDZ154"/>
      <c r="DEA154"/>
      <c r="DEB154"/>
      <c r="DEC154"/>
      <c r="DED154"/>
      <c r="DEE154"/>
      <c r="DEF154"/>
      <c r="DEG154"/>
      <c r="DEH154"/>
      <c r="DEI154"/>
      <c r="DEJ154"/>
      <c r="DEK154"/>
      <c r="DEL154"/>
      <c r="DEM154"/>
      <c r="DEN154"/>
      <c r="DEO154"/>
      <c r="DEP154"/>
      <c r="DEQ154"/>
      <c r="DER154"/>
      <c r="DES154"/>
      <c r="DET154"/>
      <c r="DEU154"/>
      <c r="DEV154"/>
      <c r="DEW154"/>
      <c r="DEX154"/>
      <c r="DEY154"/>
      <c r="DEZ154"/>
      <c r="DFA154"/>
      <c r="DFB154"/>
      <c r="DFC154"/>
      <c r="DFD154"/>
      <c r="DFE154"/>
      <c r="DFF154"/>
      <c r="DFG154"/>
      <c r="DFH154"/>
      <c r="DFI154"/>
      <c r="DFJ154"/>
      <c r="DFK154"/>
      <c r="DFL154"/>
      <c r="DFM154"/>
      <c r="DFN154"/>
      <c r="DFO154"/>
      <c r="DFP154"/>
      <c r="DFQ154"/>
      <c r="DFR154"/>
      <c r="DFS154"/>
      <c r="DFT154"/>
      <c r="DFU154"/>
      <c r="DFV154"/>
      <c r="DFW154"/>
      <c r="DFX154"/>
      <c r="DFY154"/>
      <c r="DFZ154"/>
      <c r="DGA154"/>
      <c r="DGB154"/>
      <c r="DGC154"/>
      <c r="DGD154"/>
      <c r="DGE154"/>
      <c r="DGF154"/>
      <c r="DGG154"/>
      <c r="DGH154"/>
      <c r="DGI154"/>
      <c r="DGJ154"/>
      <c r="DGK154"/>
      <c r="DGL154"/>
      <c r="DGM154"/>
      <c r="DGN154"/>
      <c r="DGO154"/>
      <c r="DGP154"/>
      <c r="DGQ154"/>
      <c r="DGR154"/>
      <c r="DGS154"/>
      <c r="DGT154"/>
      <c r="DGU154"/>
      <c r="DGV154"/>
      <c r="DGW154"/>
      <c r="DGX154"/>
      <c r="DGY154"/>
      <c r="DGZ154"/>
      <c r="DHA154"/>
      <c r="DHB154"/>
      <c r="DHC154"/>
      <c r="DHD154"/>
      <c r="DHE154"/>
      <c r="DHF154"/>
      <c r="DHG154"/>
      <c r="DHH154"/>
      <c r="DHI154"/>
      <c r="DHJ154"/>
      <c r="DHK154"/>
      <c r="DHL154"/>
      <c r="DHM154"/>
      <c r="DHN154"/>
      <c r="DHO154"/>
      <c r="DHP154"/>
      <c r="DHQ154"/>
      <c r="DHR154"/>
      <c r="DHS154"/>
      <c r="DHT154"/>
      <c r="DHU154"/>
      <c r="DHV154"/>
      <c r="DHW154"/>
      <c r="DHX154"/>
      <c r="DHY154"/>
      <c r="DHZ154"/>
      <c r="DIA154"/>
      <c r="DIB154"/>
      <c r="DIC154"/>
      <c r="DID154"/>
      <c r="DIE154"/>
      <c r="DIF154"/>
      <c r="DIG154"/>
      <c r="DIH154"/>
      <c r="DII154"/>
      <c r="DIJ154"/>
      <c r="DIK154"/>
      <c r="DIL154"/>
      <c r="DIM154"/>
      <c r="DIN154"/>
      <c r="DIO154"/>
      <c r="DIP154"/>
      <c r="DIQ154"/>
      <c r="DIR154"/>
      <c r="DIS154"/>
      <c r="DIT154"/>
      <c r="DIU154"/>
      <c r="DIV154"/>
      <c r="DIW154"/>
      <c r="DIX154"/>
      <c r="DIY154"/>
      <c r="DIZ154"/>
      <c r="DJA154"/>
      <c r="DJB154"/>
      <c r="DJC154"/>
      <c r="DJD154"/>
      <c r="DJE154"/>
      <c r="DJF154"/>
      <c r="DJG154"/>
      <c r="DJH154"/>
      <c r="DJI154"/>
      <c r="DJJ154"/>
      <c r="DJK154"/>
      <c r="DJL154"/>
      <c r="DJM154"/>
      <c r="DJN154"/>
      <c r="DJO154"/>
      <c r="DJP154"/>
      <c r="DJQ154"/>
      <c r="DJR154"/>
      <c r="DJS154"/>
      <c r="DJT154"/>
      <c r="DJU154"/>
      <c r="DJV154"/>
      <c r="DJW154"/>
      <c r="DJX154"/>
      <c r="DJY154"/>
      <c r="DJZ154"/>
      <c r="DKA154"/>
      <c r="DKB154"/>
      <c r="DKC154"/>
      <c r="DKD154"/>
      <c r="DKE154"/>
      <c r="DKF154"/>
      <c r="DKG154"/>
      <c r="DKH154"/>
      <c r="DKI154"/>
      <c r="DKJ154"/>
      <c r="DKK154"/>
      <c r="DKL154"/>
      <c r="DKM154"/>
      <c r="DKN154"/>
      <c r="DKO154"/>
      <c r="DKP154"/>
      <c r="DKQ154"/>
      <c r="DKR154"/>
      <c r="DKS154"/>
      <c r="DKT154"/>
      <c r="DKU154"/>
      <c r="DKV154"/>
      <c r="DKW154"/>
      <c r="DKX154"/>
      <c r="DKY154"/>
      <c r="DKZ154"/>
      <c r="DLA154"/>
      <c r="DLB154"/>
      <c r="DLC154"/>
      <c r="DLD154"/>
      <c r="DLE154"/>
      <c r="DLF154"/>
      <c r="DLG154"/>
      <c r="DLH154"/>
      <c r="DLI154"/>
      <c r="DLJ154"/>
      <c r="DLK154"/>
      <c r="DLL154"/>
      <c r="DLM154"/>
      <c r="DLN154"/>
      <c r="DLO154"/>
      <c r="DLP154"/>
      <c r="DLQ154"/>
      <c r="DLR154"/>
      <c r="DLS154"/>
      <c r="DLT154"/>
      <c r="DLU154"/>
      <c r="DLV154"/>
      <c r="DLW154"/>
      <c r="DLX154"/>
      <c r="DLY154"/>
      <c r="DLZ154"/>
      <c r="DMA154"/>
      <c r="DMB154"/>
      <c r="DMC154"/>
      <c r="DMD154"/>
      <c r="DME154"/>
      <c r="DMF154"/>
      <c r="DMG154"/>
      <c r="DMH154"/>
      <c r="DMI154"/>
      <c r="DMJ154"/>
      <c r="DMK154"/>
      <c r="DML154"/>
      <c r="DMM154"/>
      <c r="DMN154"/>
      <c r="DMO154"/>
      <c r="DMP154"/>
      <c r="DMQ154"/>
      <c r="DMR154"/>
      <c r="DMS154"/>
      <c r="DMT154"/>
      <c r="DMU154"/>
      <c r="DMV154"/>
      <c r="DMW154"/>
      <c r="DMX154"/>
      <c r="DMY154"/>
      <c r="DMZ154"/>
      <c r="DNA154"/>
      <c r="DNB154"/>
      <c r="DNC154"/>
      <c r="DND154"/>
      <c r="DNE154"/>
      <c r="DNF154"/>
      <c r="DNG154"/>
      <c r="DNH154"/>
      <c r="DNI154"/>
      <c r="DNJ154"/>
      <c r="DNK154"/>
      <c r="DNL154"/>
      <c r="DNM154"/>
      <c r="DNN154"/>
      <c r="DNO154"/>
      <c r="DNP154"/>
      <c r="DNQ154"/>
      <c r="DNR154"/>
      <c r="DNS154"/>
      <c r="DNT154"/>
      <c r="DNU154"/>
      <c r="DNV154"/>
      <c r="DNW154"/>
      <c r="DNX154"/>
      <c r="DNY154"/>
      <c r="DNZ154"/>
      <c r="DOA154"/>
      <c r="DOB154"/>
      <c r="DOC154"/>
      <c r="DOD154"/>
      <c r="DOE154"/>
      <c r="DOF154"/>
      <c r="DOG154"/>
      <c r="DOH154"/>
      <c r="DOI154"/>
      <c r="DOJ154"/>
      <c r="DOK154"/>
      <c r="DOL154"/>
      <c r="DOM154"/>
      <c r="DON154"/>
      <c r="DOO154"/>
      <c r="DOP154"/>
      <c r="DOQ154"/>
      <c r="DOR154"/>
      <c r="DOS154"/>
      <c r="DOT154"/>
      <c r="DOU154"/>
      <c r="DOV154"/>
      <c r="DOW154"/>
      <c r="DOX154"/>
      <c r="DOY154"/>
      <c r="DOZ154"/>
      <c r="DPA154"/>
      <c r="DPB154"/>
      <c r="DPC154"/>
      <c r="DPD154"/>
      <c r="DPE154"/>
      <c r="DPF154"/>
      <c r="DPG154"/>
      <c r="DPH154"/>
      <c r="DPI154"/>
      <c r="DPJ154"/>
      <c r="DPK154"/>
      <c r="DPL154"/>
      <c r="DPM154"/>
      <c r="DPN154"/>
      <c r="DPO154"/>
      <c r="DPP154"/>
      <c r="DPQ154"/>
      <c r="DPR154"/>
      <c r="DPS154"/>
      <c r="DPT154"/>
      <c r="DPU154"/>
      <c r="DPV154"/>
      <c r="DPW154"/>
      <c r="DPX154"/>
      <c r="DPY154"/>
      <c r="DPZ154"/>
      <c r="DQA154"/>
      <c r="DQB154"/>
      <c r="DQC154"/>
      <c r="DQD154"/>
      <c r="DQE154"/>
      <c r="DQF154"/>
      <c r="DQG154"/>
      <c r="DQH154"/>
      <c r="DQI154"/>
      <c r="DQJ154"/>
      <c r="DQK154"/>
      <c r="DQL154"/>
      <c r="DQM154"/>
      <c r="DQN154"/>
      <c r="DQO154"/>
      <c r="DQP154"/>
      <c r="DQQ154"/>
      <c r="DQR154"/>
      <c r="DQS154"/>
      <c r="DQT154"/>
      <c r="DQU154"/>
      <c r="DQV154"/>
      <c r="DQW154"/>
      <c r="DQX154"/>
      <c r="DQY154"/>
      <c r="DQZ154"/>
      <c r="DRA154"/>
      <c r="DRB154"/>
      <c r="DRC154"/>
      <c r="DRD154"/>
      <c r="DRE154"/>
      <c r="DRF154"/>
      <c r="DRG154"/>
      <c r="DRH154"/>
      <c r="DRI154"/>
      <c r="DRJ154"/>
      <c r="DRK154"/>
      <c r="DRL154"/>
      <c r="DRM154"/>
      <c r="DRN154"/>
      <c r="DRO154"/>
      <c r="DRP154"/>
      <c r="DRQ154"/>
      <c r="DRR154"/>
      <c r="DRS154"/>
      <c r="DRT154"/>
      <c r="DRU154"/>
      <c r="DRV154"/>
      <c r="DRW154"/>
      <c r="DRX154"/>
      <c r="DRY154"/>
      <c r="DRZ154"/>
      <c r="DSA154"/>
      <c r="DSB154"/>
      <c r="DSC154"/>
      <c r="DSD154"/>
      <c r="DSE154"/>
      <c r="DSF154"/>
      <c r="DSG154"/>
      <c r="DSH154"/>
      <c r="DSI154"/>
      <c r="DSJ154"/>
      <c r="DSK154"/>
      <c r="DSL154"/>
      <c r="DSM154"/>
      <c r="DSN154"/>
      <c r="DSO154"/>
      <c r="DSP154"/>
      <c r="DSQ154"/>
      <c r="DSR154"/>
      <c r="DSS154"/>
      <c r="DST154"/>
      <c r="DSU154"/>
      <c r="DSV154"/>
      <c r="DSW154"/>
      <c r="DSX154"/>
      <c r="DSY154"/>
      <c r="DSZ154"/>
      <c r="DTA154"/>
      <c r="DTB154"/>
      <c r="DTC154"/>
      <c r="DTD154"/>
      <c r="DTE154"/>
      <c r="DTF154"/>
      <c r="DTG154"/>
      <c r="DTH154"/>
      <c r="DTI154"/>
      <c r="DTJ154"/>
      <c r="DTK154"/>
      <c r="DTL154"/>
      <c r="DTM154"/>
      <c r="DTN154"/>
      <c r="DTO154"/>
      <c r="DTP154"/>
      <c r="DTQ154"/>
      <c r="DTR154"/>
      <c r="DTS154"/>
      <c r="DTT154"/>
      <c r="DTU154"/>
      <c r="DTV154"/>
      <c r="DTW154"/>
      <c r="DTX154"/>
      <c r="DTY154"/>
      <c r="DTZ154"/>
      <c r="DUA154"/>
      <c r="DUB154"/>
      <c r="DUC154"/>
      <c r="DUD154"/>
      <c r="DUE154"/>
      <c r="DUF154"/>
      <c r="DUG154"/>
      <c r="DUH154"/>
      <c r="DUI154"/>
      <c r="DUJ154"/>
      <c r="DUK154"/>
      <c r="DUL154"/>
      <c r="DUM154"/>
      <c r="DUN154"/>
      <c r="DUO154"/>
      <c r="DUP154"/>
      <c r="DUQ154"/>
      <c r="DUR154"/>
      <c r="DUS154"/>
      <c r="DUT154"/>
      <c r="DUU154"/>
      <c r="DUV154"/>
      <c r="DUW154"/>
      <c r="DUX154"/>
      <c r="DUY154"/>
      <c r="DUZ154"/>
      <c r="DVA154"/>
      <c r="DVB154"/>
      <c r="DVC154"/>
      <c r="DVD154"/>
      <c r="DVE154"/>
      <c r="DVF154"/>
      <c r="DVG154"/>
      <c r="DVH154"/>
      <c r="DVI154"/>
      <c r="DVJ154"/>
      <c r="DVK154"/>
      <c r="DVL154"/>
      <c r="DVM154"/>
      <c r="DVN154"/>
      <c r="DVO154"/>
      <c r="DVP154"/>
      <c r="DVQ154"/>
      <c r="DVR154"/>
      <c r="DVS154"/>
      <c r="DVT154"/>
      <c r="DVU154"/>
      <c r="DVV154"/>
      <c r="DVW154"/>
      <c r="DVX154"/>
      <c r="DVY154"/>
      <c r="DVZ154"/>
      <c r="DWA154"/>
      <c r="DWB154"/>
      <c r="DWC154"/>
      <c r="DWD154"/>
      <c r="DWE154"/>
      <c r="DWF154"/>
      <c r="DWG154"/>
      <c r="DWH154"/>
      <c r="DWI154"/>
      <c r="DWJ154"/>
      <c r="DWK154"/>
      <c r="DWL154"/>
      <c r="DWM154"/>
      <c r="DWN154"/>
      <c r="DWO154"/>
      <c r="DWP154"/>
      <c r="DWQ154"/>
      <c r="DWR154"/>
      <c r="DWS154"/>
      <c r="DWT154"/>
      <c r="DWU154"/>
      <c r="DWV154"/>
      <c r="DWW154"/>
      <c r="DWX154"/>
      <c r="DWY154"/>
      <c r="DWZ154"/>
      <c r="DXA154"/>
      <c r="DXB154"/>
      <c r="DXC154"/>
      <c r="DXD154"/>
      <c r="DXE154"/>
      <c r="DXF154"/>
      <c r="DXG154"/>
      <c r="DXH154"/>
      <c r="DXI154"/>
      <c r="DXJ154"/>
      <c r="DXK154"/>
      <c r="DXL154"/>
      <c r="DXM154"/>
      <c r="DXN154"/>
      <c r="DXO154"/>
      <c r="DXP154"/>
      <c r="DXQ154"/>
      <c r="DXR154"/>
      <c r="DXS154"/>
      <c r="DXT154"/>
      <c r="DXU154"/>
      <c r="DXV154"/>
      <c r="DXW154"/>
      <c r="DXX154"/>
      <c r="DXY154"/>
      <c r="DXZ154"/>
      <c r="DYA154"/>
      <c r="DYB154"/>
      <c r="DYC154"/>
      <c r="DYD154"/>
      <c r="DYE154"/>
      <c r="DYF154"/>
      <c r="DYG154"/>
      <c r="DYH154"/>
      <c r="DYI154"/>
      <c r="DYJ154"/>
      <c r="DYK154"/>
      <c r="DYL154"/>
      <c r="DYM154"/>
      <c r="DYN154"/>
      <c r="DYO154"/>
      <c r="DYP154"/>
      <c r="DYQ154"/>
      <c r="DYR154"/>
      <c r="DYS154"/>
      <c r="DYT154"/>
      <c r="DYU154"/>
      <c r="DYV154"/>
      <c r="DYW154"/>
      <c r="DYX154"/>
      <c r="DYY154"/>
      <c r="DYZ154"/>
      <c r="DZA154"/>
      <c r="DZB154"/>
      <c r="DZC154"/>
      <c r="DZD154"/>
      <c r="DZE154"/>
      <c r="DZF154"/>
      <c r="DZG154"/>
      <c r="DZH154"/>
      <c r="DZI154"/>
      <c r="DZJ154"/>
      <c r="DZK154"/>
      <c r="DZL154"/>
      <c r="DZM154"/>
      <c r="DZN154"/>
      <c r="DZO154"/>
      <c r="DZP154"/>
      <c r="DZQ154"/>
      <c r="DZR154"/>
      <c r="DZS154"/>
      <c r="DZT154"/>
      <c r="DZU154"/>
      <c r="DZV154"/>
      <c r="DZW154"/>
      <c r="DZX154"/>
      <c r="DZY154"/>
      <c r="DZZ154"/>
      <c r="EAA154"/>
      <c r="EAB154"/>
      <c r="EAC154"/>
      <c r="EAD154"/>
      <c r="EAE154"/>
      <c r="EAF154"/>
      <c r="EAG154"/>
      <c r="EAH154"/>
      <c r="EAI154"/>
      <c r="EAJ154"/>
      <c r="EAK154"/>
      <c r="EAL154"/>
      <c r="EAM154"/>
      <c r="EAN154"/>
      <c r="EAO154"/>
      <c r="EAP154"/>
      <c r="EAQ154"/>
      <c r="EAR154"/>
      <c r="EAS154"/>
      <c r="EAT154"/>
      <c r="EAU154"/>
      <c r="EAV154"/>
      <c r="EAW154"/>
      <c r="EAX154"/>
      <c r="EAY154"/>
      <c r="EAZ154"/>
      <c r="EBA154"/>
      <c r="EBB154"/>
      <c r="EBC154"/>
      <c r="EBD154"/>
      <c r="EBE154"/>
      <c r="EBF154"/>
      <c r="EBG154"/>
      <c r="EBH154"/>
      <c r="EBI154"/>
      <c r="EBJ154"/>
      <c r="EBK154"/>
      <c r="EBL154"/>
      <c r="EBM154"/>
      <c r="EBN154"/>
      <c r="EBO154"/>
      <c r="EBP154"/>
      <c r="EBQ154"/>
      <c r="EBR154"/>
      <c r="EBS154"/>
      <c r="EBT154"/>
      <c r="EBU154"/>
      <c r="EBV154"/>
      <c r="EBW154"/>
      <c r="EBX154"/>
      <c r="EBY154"/>
      <c r="EBZ154"/>
      <c r="ECA154"/>
      <c r="ECB154"/>
      <c r="ECC154"/>
      <c r="ECD154"/>
      <c r="ECE154"/>
      <c r="ECF154"/>
      <c r="ECG154"/>
      <c r="ECH154"/>
      <c r="ECI154"/>
      <c r="ECJ154"/>
      <c r="ECK154"/>
      <c r="ECL154"/>
      <c r="ECM154"/>
      <c r="ECN154"/>
      <c r="ECO154"/>
      <c r="ECP154"/>
      <c r="ECQ154"/>
      <c r="ECR154"/>
      <c r="ECS154"/>
      <c r="ECT154"/>
      <c r="ECU154"/>
      <c r="ECV154"/>
      <c r="ECW154"/>
      <c r="ECX154"/>
      <c r="ECY154"/>
      <c r="ECZ154"/>
      <c r="EDA154"/>
      <c r="EDB154"/>
      <c r="EDC154"/>
      <c r="EDD154"/>
      <c r="EDE154"/>
      <c r="EDF154"/>
      <c r="EDG154"/>
      <c r="EDH154"/>
      <c r="EDI154"/>
      <c r="EDJ154"/>
      <c r="EDK154"/>
      <c r="EDL154"/>
      <c r="EDM154"/>
      <c r="EDN154"/>
      <c r="EDO154"/>
      <c r="EDP154"/>
      <c r="EDQ154"/>
      <c r="EDR154"/>
      <c r="EDS154"/>
      <c r="EDT154"/>
      <c r="EDU154"/>
      <c r="EDV154"/>
      <c r="EDW154"/>
      <c r="EDX154"/>
      <c r="EDY154"/>
      <c r="EDZ154"/>
      <c r="EEA154"/>
      <c r="EEB154"/>
      <c r="EEC154"/>
      <c r="EED154"/>
      <c r="EEE154"/>
      <c r="EEF154"/>
      <c r="EEG154"/>
      <c r="EEH154"/>
      <c r="EEI154"/>
      <c r="EEJ154"/>
      <c r="EEK154"/>
      <c r="EEL154"/>
      <c r="EEM154"/>
      <c r="EEN154"/>
      <c r="EEO154"/>
      <c r="EEP154"/>
      <c r="EEQ154"/>
      <c r="EER154"/>
      <c r="EES154"/>
      <c r="EET154"/>
      <c r="EEU154"/>
      <c r="EEV154"/>
      <c r="EEW154"/>
      <c r="EEX154"/>
      <c r="EEY154"/>
      <c r="EEZ154"/>
      <c r="EFA154"/>
      <c r="EFB154"/>
      <c r="EFC154"/>
      <c r="EFD154"/>
      <c r="EFE154"/>
      <c r="EFF154"/>
      <c r="EFG154"/>
      <c r="EFH154"/>
      <c r="EFI154"/>
      <c r="EFJ154"/>
      <c r="EFK154"/>
      <c r="EFL154"/>
      <c r="EFM154"/>
      <c r="EFN154"/>
      <c r="EFO154"/>
      <c r="EFP154"/>
      <c r="EFQ154"/>
      <c r="EFR154"/>
      <c r="EFS154"/>
      <c r="EFT154"/>
      <c r="EFU154"/>
      <c r="EFV154"/>
      <c r="EFW154"/>
      <c r="EFX154"/>
      <c r="EFY154"/>
      <c r="EFZ154"/>
      <c r="EGA154"/>
      <c r="EGB154"/>
      <c r="EGC154"/>
      <c r="EGD154"/>
      <c r="EGE154"/>
      <c r="EGF154"/>
      <c r="EGG154"/>
      <c r="EGH154"/>
      <c r="EGI154"/>
      <c r="EGJ154"/>
      <c r="EGK154"/>
      <c r="EGL154"/>
      <c r="EGM154"/>
      <c r="EGN154"/>
      <c r="EGO154"/>
      <c r="EGP154"/>
      <c r="EGQ154"/>
      <c r="EGR154"/>
      <c r="EGS154"/>
      <c r="EGT154"/>
      <c r="EGU154"/>
      <c r="EGV154"/>
      <c r="EGW154"/>
      <c r="EGX154"/>
      <c r="EGY154"/>
      <c r="EGZ154"/>
      <c r="EHA154"/>
      <c r="EHB154"/>
      <c r="EHC154"/>
      <c r="EHD154"/>
      <c r="EHE154"/>
      <c r="EHF154"/>
      <c r="EHG154"/>
      <c r="EHH154"/>
      <c r="EHI154"/>
      <c r="EHJ154"/>
      <c r="EHK154"/>
      <c r="EHL154"/>
      <c r="EHM154"/>
      <c r="EHN154"/>
      <c r="EHO154"/>
      <c r="EHP154"/>
      <c r="EHQ154"/>
      <c r="EHR154"/>
      <c r="EHS154"/>
      <c r="EHT154"/>
      <c r="EHU154"/>
      <c r="EHV154"/>
      <c r="EHW154"/>
      <c r="EHX154"/>
      <c r="EHY154"/>
      <c r="EHZ154"/>
      <c r="EIA154"/>
      <c r="EIB154"/>
      <c r="EIC154"/>
      <c r="EID154"/>
      <c r="EIE154"/>
      <c r="EIF154"/>
      <c r="EIG154"/>
      <c r="EIH154"/>
      <c r="EII154"/>
      <c r="EIJ154"/>
      <c r="EIK154"/>
      <c r="EIL154"/>
      <c r="EIM154"/>
      <c r="EIN154"/>
      <c r="EIO154"/>
      <c r="EIP154"/>
      <c r="EIQ154"/>
      <c r="EIR154"/>
      <c r="EIS154"/>
      <c r="EIT154"/>
      <c r="EIU154"/>
      <c r="EIV154"/>
      <c r="EIW154"/>
      <c r="EIX154"/>
      <c r="EIY154"/>
      <c r="EIZ154"/>
      <c r="EJA154"/>
      <c r="EJB154"/>
      <c r="EJC154"/>
      <c r="EJD154"/>
      <c r="EJE154"/>
      <c r="EJF154"/>
      <c r="EJG154"/>
      <c r="EJH154"/>
      <c r="EJI154"/>
      <c r="EJJ154"/>
      <c r="EJK154"/>
      <c r="EJL154"/>
      <c r="EJM154"/>
      <c r="EJN154"/>
      <c r="EJO154"/>
      <c r="EJP154"/>
      <c r="EJQ154"/>
      <c r="EJR154"/>
      <c r="EJS154"/>
      <c r="EJT154"/>
      <c r="EJU154"/>
      <c r="EJV154"/>
      <c r="EJW154"/>
      <c r="EJX154"/>
      <c r="EJY154"/>
      <c r="EJZ154"/>
      <c r="EKA154"/>
      <c r="EKB154"/>
      <c r="EKC154"/>
      <c r="EKD154"/>
      <c r="EKE154"/>
      <c r="EKF154"/>
      <c r="EKG154"/>
      <c r="EKH154"/>
      <c r="EKI154"/>
      <c r="EKJ154"/>
      <c r="EKK154"/>
      <c r="EKL154"/>
      <c r="EKM154"/>
      <c r="EKN154"/>
      <c r="EKO154"/>
      <c r="EKP154"/>
      <c r="EKQ154"/>
      <c r="EKR154"/>
      <c r="EKS154"/>
      <c r="EKT154"/>
      <c r="EKU154"/>
      <c r="EKV154"/>
      <c r="EKW154"/>
      <c r="EKX154"/>
      <c r="EKY154"/>
      <c r="EKZ154"/>
      <c r="ELA154"/>
      <c r="ELB154"/>
      <c r="ELC154"/>
      <c r="ELD154"/>
      <c r="ELE154"/>
      <c r="ELF154"/>
      <c r="ELG154"/>
      <c r="ELH154"/>
      <c r="ELI154"/>
      <c r="ELJ154"/>
      <c r="ELK154"/>
      <c r="ELL154"/>
      <c r="ELM154"/>
      <c r="ELN154"/>
      <c r="ELO154"/>
      <c r="ELP154"/>
      <c r="ELQ154"/>
      <c r="ELR154"/>
      <c r="ELS154"/>
      <c r="ELT154"/>
      <c r="ELU154"/>
      <c r="ELV154"/>
      <c r="ELW154"/>
      <c r="ELX154"/>
      <c r="ELY154"/>
      <c r="ELZ154"/>
      <c r="EMA154"/>
      <c r="EMB154"/>
      <c r="EMC154"/>
      <c r="EMD154"/>
      <c r="EME154"/>
      <c r="EMF154"/>
      <c r="EMG154"/>
      <c r="EMH154"/>
      <c r="EMI154"/>
      <c r="EMJ154"/>
      <c r="EMK154"/>
      <c r="EML154"/>
      <c r="EMM154"/>
      <c r="EMN154"/>
      <c r="EMO154"/>
      <c r="EMP154"/>
      <c r="EMQ154"/>
      <c r="EMR154"/>
      <c r="EMS154"/>
      <c r="EMT154"/>
      <c r="EMU154"/>
      <c r="EMV154"/>
      <c r="EMW154"/>
      <c r="EMX154"/>
      <c r="EMY154"/>
      <c r="EMZ154"/>
      <c r="ENA154"/>
      <c r="ENB154"/>
      <c r="ENC154"/>
      <c r="END154"/>
      <c r="ENE154"/>
      <c r="ENF154"/>
      <c r="ENG154"/>
      <c r="ENH154"/>
      <c r="ENI154"/>
      <c r="ENJ154"/>
      <c r="ENK154"/>
      <c r="ENL154"/>
      <c r="ENM154"/>
      <c r="ENN154"/>
      <c r="ENO154"/>
      <c r="ENP154"/>
      <c r="ENQ154"/>
      <c r="ENR154"/>
      <c r="ENS154"/>
      <c r="ENT154"/>
      <c r="ENU154"/>
      <c r="ENV154"/>
      <c r="ENW154"/>
      <c r="ENX154"/>
      <c r="ENY154"/>
      <c r="ENZ154"/>
      <c r="EOA154"/>
      <c r="EOB154"/>
      <c r="EOC154"/>
      <c r="EOD154"/>
      <c r="EOE154"/>
      <c r="EOF154"/>
      <c r="EOG154"/>
      <c r="EOH154"/>
      <c r="EOI154"/>
      <c r="EOJ154"/>
      <c r="EOK154"/>
      <c r="EOL154"/>
      <c r="EOM154"/>
      <c r="EON154"/>
      <c r="EOO154"/>
      <c r="EOP154"/>
      <c r="EOQ154"/>
      <c r="EOR154"/>
      <c r="EOS154"/>
      <c r="EOT154"/>
      <c r="EOU154"/>
      <c r="EOV154"/>
      <c r="EOW154"/>
      <c r="EOX154"/>
      <c r="EOY154"/>
      <c r="EOZ154"/>
      <c r="EPA154"/>
      <c r="EPB154"/>
      <c r="EPC154"/>
      <c r="EPD154"/>
      <c r="EPE154"/>
      <c r="EPF154"/>
      <c r="EPG154"/>
      <c r="EPH154"/>
      <c r="EPI154"/>
      <c r="EPJ154"/>
      <c r="EPK154"/>
      <c r="EPL154"/>
      <c r="EPM154"/>
      <c r="EPN154"/>
      <c r="EPO154"/>
      <c r="EPP154"/>
      <c r="EPQ154"/>
      <c r="EPR154"/>
      <c r="EPS154"/>
      <c r="EPT154"/>
      <c r="EPU154"/>
      <c r="EPV154"/>
      <c r="EPW154"/>
      <c r="EPX154"/>
      <c r="EPY154"/>
      <c r="EPZ154"/>
      <c r="EQA154"/>
      <c r="EQB154"/>
      <c r="EQC154"/>
      <c r="EQD154"/>
      <c r="EQE154"/>
      <c r="EQF154"/>
      <c r="EQG154"/>
      <c r="EQH154"/>
      <c r="EQI154"/>
      <c r="EQJ154"/>
      <c r="EQK154"/>
      <c r="EQL154"/>
      <c r="EQM154"/>
      <c r="EQN154"/>
      <c r="EQO154"/>
      <c r="EQP154"/>
      <c r="EQQ154"/>
      <c r="EQR154"/>
      <c r="EQS154"/>
      <c r="EQT154"/>
      <c r="EQU154"/>
      <c r="EQV154"/>
      <c r="EQW154"/>
      <c r="EQX154"/>
      <c r="EQY154"/>
      <c r="EQZ154"/>
      <c r="ERA154"/>
      <c r="ERB154"/>
      <c r="ERC154"/>
      <c r="ERD154"/>
      <c r="ERE154"/>
      <c r="ERF154"/>
      <c r="ERG154"/>
      <c r="ERH154"/>
      <c r="ERI154"/>
      <c r="ERJ154"/>
      <c r="ERK154"/>
      <c r="ERL154"/>
      <c r="ERM154"/>
      <c r="ERN154"/>
      <c r="ERO154"/>
      <c r="ERP154"/>
      <c r="ERQ154"/>
      <c r="ERR154"/>
      <c r="ERS154"/>
      <c r="ERT154"/>
      <c r="ERU154"/>
      <c r="ERV154"/>
      <c r="ERW154"/>
      <c r="ERX154"/>
      <c r="ERY154"/>
      <c r="ERZ154"/>
      <c r="ESA154"/>
      <c r="ESB154"/>
      <c r="ESC154"/>
      <c r="ESD154"/>
      <c r="ESE154"/>
      <c r="ESF154"/>
      <c r="ESG154"/>
      <c r="ESH154"/>
      <c r="ESI154"/>
      <c r="ESJ154"/>
      <c r="ESK154"/>
      <c r="ESL154"/>
      <c r="ESM154"/>
      <c r="ESN154"/>
      <c r="ESO154"/>
      <c r="ESP154"/>
      <c r="ESQ154"/>
      <c r="ESR154"/>
      <c r="ESS154"/>
      <c r="EST154"/>
      <c r="ESU154"/>
      <c r="ESV154"/>
      <c r="ESW154"/>
      <c r="ESX154"/>
      <c r="ESY154"/>
      <c r="ESZ154"/>
      <c r="ETA154"/>
      <c r="ETB154"/>
      <c r="ETC154"/>
      <c r="ETD154"/>
      <c r="ETE154"/>
      <c r="ETF154"/>
      <c r="ETG154"/>
      <c r="ETH154"/>
      <c r="ETI154"/>
      <c r="ETJ154"/>
      <c r="ETK154"/>
      <c r="ETL154"/>
      <c r="ETM154"/>
      <c r="ETN154"/>
      <c r="ETO154"/>
      <c r="ETP154"/>
      <c r="ETQ154"/>
      <c r="ETR154"/>
      <c r="ETS154"/>
      <c r="ETT154"/>
      <c r="ETU154"/>
      <c r="ETV154"/>
      <c r="ETW154"/>
      <c r="ETX154"/>
      <c r="ETY154"/>
      <c r="ETZ154"/>
      <c r="EUA154"/>
      <c r="EUB154"/>
      <c r="EUC154"/>
      <c r="EUD154"/>
      <c r="EUE154"/>
      <c r="EUF154"/>
      <c r="EUG154"/>
      <c r="EUH154"/>
      <c r="EUI154"/>
      <c r="EUJ154"/>
      <c r="EUK154"/>
      <c r="EUL154"/>
      <c r="EUM154"/>
      <c r="EUN154"/>
      <c r="EUO154"/>
      <c r="EUP154"/>
      <c r="EUQ154"/>
      <c r="EUR154"/>
      <c r="EUS154"/>
      <c r="EUT154"/>
      <c r="EUU154"/>
      <c r="EUV154"/>
      <c r="EUW154"/>
      <c r="EUX154"/>
      <c r="EUY154"/>
      <c r="EUZ154"/>
      <c r="EVA154"/>
      <c r="EVB154"/>
      <c r="EVC154"/>
      <c r="EVD154"/>
      <c r="EVE154"/>
      <c r="EVF154"/>
      <c r="EVG154"/>
      <c r="EVH154"/>
      <c r="EVI154"/>
      <c r="EVJ154"/>
      <c r="EVK154"/>
      <c r="EVL154"/>
      <c r="EVM154"/>
      <c r="EVN154"/>
      <c r="EVO154"/>
      <c r="EVP154"/>
      <c r="EVQ154"/>
      <c r="EVR154"/>
      <c r="EVS154"/>
      <c r="EVT154"/>
      <c r="EVU154"/>
      <c r="EVV154"/>
      <c r="EVW154"/>
      <c r="EVX154"/>
      <c r="EVY154"/>
      <c r="EVZ154"/>
      <c r="EWA154"/>
      <c r="EWB154"/>
      <c r="EWC154"/>
      <c r="EWD154"/>
      <c r="EWE154"/>
      <c r="EWF154"/>
      <c r="EWG154"/>
      <c r="EWH154"/>
      <c r="EWI154"/>
      <c r="EWJ154"/>
      <c r="EWK154"/>
      <c r="EWL154"/>
      <c r="EWM154"/>
      <c r="EWN154"/>
      <c r="EWO154"/>
      <c r="EWP154"/>
      <c r="EWQ154"/>
      <c r="EWR154"/>
      <c r="EWS154"/>
      <c r="EWT154"/>
      <c r="EWU154"/>
      <c r="EWV154"/>
      <c r="EWW154"/>
      <c r="EWX154"/>
      <c r="EWY154"/>
      <c r="EWZ154"/>
      <c r="EXA154"/>
      <c r="EXB154"/>
      <c r="EXC154"/>
      <c r="EXD154"/>
      <c r="EXE154"/>
      <c r="EXF154"/>
      <c r="EXG154"/>
      <c r="EXH154"/>
      <c r="EXI154"/>
      <c r="EXJ154"/>
      <c r="EXK154"/>
      <c r="EXL154"/>
      <c r="EXM154"/>
      <c r="EXN154"/>
      <c r="EXO154"/>
      <c r="EXP154"/>
      <c r="EXQ154"/>
      <c r="EXR154"/>
      <c r="EXS154"/>
      <c r="EXT154"/>
      <c r="EXU154"/>
      <c r="EXV154"/>
      <c r="EXW154"/>
      <c r="EXX154"/>
      <c r="EXY154"/>
      <c r="EXZ154"/>
      <c r="EYA154"/>
      <c r="EYB154"/>
      <c r="EYC154"/>
      <c r="EYD154"/>
      <c r="EYE154"/>
      <c r="EYF154"/>
      <c r="EYG154"/>
      <c r="EYH154"/>
      <c r="EYI154"/>
      <c r="EYJ154"/>
      <c r="EYK154"/>
      <c r="EYL154"/>
      <c r="EYM154"/>
      <c r="EYN154"/>
      <c r="EYO154"/>
      <c r="EYP154"/>
      <c r="EYQ154"/>
      <c r="EYR154"/>
      <c r="EYS154"/>
      <c r="EYT154"/>
      <c r="EYU154"/>
      <c r="EYV154"/>
      <c r="EYW154"/>
      <c r="EYX154"/>
      <c r="EYY154"/>
      <c r="EYZ154"/>
      <c r="EZA154"/>
      <c r="EZB154"/>
      <c r="EZC154"/>
      <c r="EZD154"/>
      <c r="EZE154"/>
      <c r="EZF154"/>
      <c r="EZG154"/>
      <c r="EZH154"/>
      <c r="EZI154"/>
      <c r="EZJ154"/>
      <c r="EZK154"/>
      <c r="EZL154"/>
      <c r="EZM154"/>
      <c r="EZN154"/>
      <c r="EZO154"/>
      <c r="EZP154"/>
      <c r="EZQ154"/>
      <c r="EZR154"/>
      <c r="EZS154"/>
      <c r="EZT154"/>
      <c r="EZU154"/>
      <c r="EZV154"/>
      <c r="EZW154"/>
      <c r="EZX154"/>
      <c r="EZY154"/>
      <c r="EZZ154"/>
      <c r="FAA154"/>
      <c r="FAB154"/>
      <c r="FAC154"/>
      <c r="FAD154"/>
      <c r="FAE154"/>
      <c r="FAF154"/>
      <c r="FAG154"/>
      <c r="FAH154"/>
      <c r="FAI154"/>
      <c r="FAJ154"/>
      <c r="FAK154"/>
      <c r="FAL154"/>
      <c r="FAM154"/>
      <c r="FAN154"/>
      <c r="FAO154"/>
      <c r="FAP154"/>
      <c r="FAQ154"/>
      <c r="FAR154"/>
      <c r="FAS154"/>
      <c r="FAT154"/>
      <c r="FAU154"/>
      <c r="FAV154"/>
      <c r="FAW154"/>
      <c r="FAX154"/>
      <c r="FAY154"/>
      <c r="FAZ154"/>
      <c r="FBA154"/>
      <c r="FBB154"/>
      <c r="FBC154"/>
      <c r="FBD154"/>
      <c r="FBE154"/>
      <c r="FBF154"/>
      <c r="FBG154"/>
      <c r="FBH154"/>
      <c r="FBI154"/>
      <c r="FBJ154"/>
      <c r="FBK154"/>
      <c r="FBL154"/>
      <c r="FBM154"/>
      <c r="FBN154"/>
      <c r="FBO154"/>
      <c r="FBP154"/>
      <c r="FBQ154"/>
      <c r="FBR154"/>
      <c r="FBS154"/>
      <c r="FBT154"/>
      <c r="FBU154"/>
      <c r="FBV154"/>
      <c r="FBW154"/>
      <c r="FBX154"/>
      <c r="FBY154"/>
      <c r="FBZ154"/>
      <c r="FCA154"/>
      <c r="FCB154"/>
      <c r="FCC154"/>
      <c r="FCD154"/>
      <c r="FCE154"/>
      <c r="FCF154"/>
      <c r="FCG154"/>
      <c r="FCH154"/>
      <c r="FCI154"/>
      <c r="FCJ154"/>
      <c r="FCK154"/>
      <c r="FCL154"/>
      <c r="FCM154"/>
      <c r="FCN154"/>
      <c r="FCO154"/>
      <c r="FCP154"/>
      <c r="FCQ154"/>
      <c r="FCR154"/>
      <c r="FCS154"/>
      <c r="FCT154"/>
      <c r="FCU154"/>
      <c r="FCV154"/>
      <c r="FCW154"/>
      <c r="FCX154"/>
      <c r="FCY154"/>
      <c r="FCZ154"/>
      <c r="FDA154"/>
      <c r="FDB154"/>
      <c r="FDC154"/>
      <c r="FDD154"/>
      <c r="FDE154"/>
      <c r="FDF154"/>
      <c r="FDG154"/>
      <c r="FDH154"/>
      <c r="FDI154"/>
      <c r="FDJ154"/>
      <c r="FDK154"/>
      <c r="FDL154"/>
      <c r="FDM154"/>
      <c r="FDN154"/>
      <c r="FDO154"/>
      <c r="FDP154"/>
      <c r="FDQ154"/>
      <c r="FDR154"/>
      <c r="FDS154"/>
      <c r="FDT154"/>
      <c r="FDU154"/>
      <c r="FDV154"/>
      <c r="FDW154"/>
      <c r="FDX154"/>
      <c r="FDY154"/>
      <c r="FDZ154"/>
      <c r="FEA154"/>
      <c r="FEB154"/>
      <c r="FEC154"/>
      <c r="FED154"/>
      <c r="FEE154"/>
      <c r="FEF154"/>
      <c r="FEG154"/>
      <c r="FEH154"/>
      <c r="FEI154"/>
      <c r="FEJ154"/>
      <c r="FEK154"/>
      <c r="FEL154"/>
      <c r="FEM154"/>
      <c r="FEN154"/>
      <c r="FEO154"/>
      <c r="FEP154"/>
      <c r="FEQ154"/>
      <c r="FER154"/>
      <c r="FES154"/>
      <c r="FET154"/>
      <c r="FEU154"/>
      <c r="FEV154"/>
      <c r="FEW154"/>
      <c r="FEX154"/>
      <c r="FEY154"/>
      <c r="FEZ154"/>
      <c r="FFA154"/>
      <c r="FFB154"/>
      <c r="FFC154"/>
      <c r="FFD154"/>
      <c r="FFE154"/>
      <c r="FFF154"/>
      <c r="FFG154"/>
      <c r="FFH154"/>
      <c r="FFI154"/>
      <c r="FFJ154"/>
      <c r="FFK154"/>
      <c r="FFL154"/>
      <c r="FFM154"/>
      <c r="FFN154"/>
      <c r="FFO154"/>
      <c r="FFP154"/>
      <c r="FFQ154"/>
      <c r="FFR154"/>
      <c r="FFS154"/>
      <c r="FFT154"/>
      <c r="FFU154"/>
      <c r="FFV154"/>
      <c r="FFW154"/>
      <c r="FFX154"/>
      <c r="FFY154"/>
      <c r="FFZ154"/>
      <c r="FGA154"/>
      <c r="FGB154"/>
      <c r="FGC154"/>
      <c r="FGD154"/>
      <c r="FGE154"/>
      <c r="FGF154"/>
      <c r="FGG154"/>
      <c r="FGH154"/>
      <c r="FGI154"/>
      <c r="FGJ154"/>
      <c r="FGK154"/>
      <c r="FGL154"/>
      <c r="FGM154"/>
      <c r="FGN154"/>
      <c r="FGO154"/>
      <c r="FGP154"/>
      <c r="FGQ154"/>
      <c r="FGR154"/>
      <c r="FGS154"/>
      <c r="FGT154"/>
      <c r="FGU154"/>
      <c r="FGV154"/>
      <c r="FGW154"/>
      <c r="FGX154"/>
      <c r="FGY154"/>
      <c r="FGZ154"/>
      <c r="FHA154"/>
      <c r="FHB154"/>
      <c r="FHC154"/>
      <c r="FHD154"/>
      <c r="FHE154"/>
      <c r="FHF154"/>
      <c r="FHG154"/>
      <c r="FHH154"/>
      <c r="FHI154"/>
      <c r="FHJ154"/>
      <c r="FHK154"/>
      <c r="FHL154"/>
      <c r="FHM154"/>
      <c r="FHN154"/>
      <c r="FHO154"/>
      <c r="FHP154"/>
      <c r="FHQ154"/>
      <c r="FHR154"/>
      <c r="FHS154"/>
      <c r="FHT154"/>
      <c r="FHU154"/>
      <c r="FHV154"/>
      <c r="FHW154"/>
      <c r="FHX154"/>
      <c r="FHY154"/>
      <c r="FHZ154"/>
      <c r="FIA154"/>
      <c r="FIB154"/>
      <c r="FIC154"/>
      <c r="FID154"/>
      <c r="FIE154"/>
      <c r="FIF154"/>
      <c r="FIG154"/>
      <c r="FIH154"/>
      <c r="FII154"/>
      <c r="FIJ154"/>
      <c r="FIK154"/>
      <c r="FIL154"/>
      <c r="FIM154"/>
      <c r="FIN154"/>
      <c r="FIO154"/>
      <c r="FIP154"/>
      <c r="FIQ154"/>
      <c r="FIR154"/>
      <c r="FIS154"/>
      <c r="FIT154"/>
      <c r="FIU154"/>
      <c r="FIV154"/>
      <c r="FIW154"/>
      <c r="FIX154"/>
      <c r="FIY154"/>
      <c r="FIZ154"/>
      <c r="FJA154"/>
      <c r="FJB154"/>
      <c r="FJC154"/>
      <c r="FJD154"/>
      <c r="FJE154"/>
      <c r="FJF154"/>
      <c r="FJG154"/>
      <c r="FJH154"/>
      <c r="FJI154"/>
      <c r="FJJ154"/>
      <c r="FJK154"/>
      <c r="FJL154"/>
      <c r="FJM154"/>
      <c r="FJN154"/>
      <c r="FJO154"/>
      <c r="FJP154"/>
      <c r="FJQ154"/>
      <c r="FJR154"/>
      <c r="FJS154"/>
      <c r="FJT154"/>
      <c r="FJU154"/>
      <c r="FJV154"/>
      <c r="FJW154"/>
      <c r="FJX154"/>
      <c r="FJY154"/>
      <c r="FJZ154"/>
      <c r="FKA154"/>
      <c r="FKB154"/>
      <c r="FKC154"/>
      <c r="FKD154"/>
      <c r="FKE154"/>
      <c r="FKF154"/>
      <c r="FKG154"/>
      <c r="FKH154"/>
      <c r="FKI154"/>
      <c r="FKJ154"/>
      <c r="FKK154"/>
      <c r="FKL154"/>
      <c r="FKM154"/>
      <c r="FKN154"/>
      <c r="FKO154"/>
      <c r="FKP154"/>
      <c r="FKQ154"/>
      <c r="FKR154"/>
      <c r="FKS154"/>
      <c r="FKT154"/>
      <c r="FKU154"/>
      <c r="FKV154"/>
      <c r="FKW154"/>
      <c r="FKX154"/>
      <c r="FKY154"/>
      <c r="FKZ154"/>
      <c r="FLA154"/>
      <c r="FLB154"/>
      <c r="FLC154"/>
      <c r="FLD154"/>
      <c r="FLE154"/>
      <c r="FLF154"/>
      <c r="FLG154"/>
      <c r="FLH154"/>
      <c r="FLI154"/>
      <c r="FLJ154"/>
      <c r="FLK154"/>
      <c r="FLL154"/>
      <c r="FLM154"/>
      <c r="FLN154"/>
      <c r="FLO154"/>
      <c r="FLP154"/>
      <c r="FLQ154"/>
      <c r="FLR154"/>
      <c r="FLS154"/>
      <c r="FLT154"/>
      <c r="FLU154"/>
      <c r="FLV154"/>
      <c r="FLW154"/>
      <c r="FLX154"/>
      <c r="FLY154"/>
      <c r="FLZ154"/>
      <c r="FMA154"/>
      <c r="FMB154"/>
      <c r="FMC154"/>
      <c r="FMD154"/>
      <c r="FME154"/>
      <c r="FMF154"/>
      <c r="FMG154"/>
      <c r="FMH154"/>
      <c r="FMI154"/>
      <c r="FMJ154"/>
      <c r="FMK154"/>
      <c r="FML154"/>
      <c r="FMM154"/>
      <c r="FMN154"/>
      <c r="FMO154"/>
      <c r="FMP154"/>
      <c r="FMQ154"/>
      <c r="FMR154"/>
      <c r="FMS154"/>
      <c r="FMT154"/>
      <c r="FMU154"/>
      <c r="FMV154"/>
      <c r="FMW154"/>
      <c r="FMX154"/>
      <c r="FMY154"/>
      <c r="FMZ154"/>
      <c r="FNA154"/>
      <c r="FNB154"/>
      <c r="FNC154"/>
      <c r="FND154"/>
      <c r="FNE154"/>
      <c r="FNF154"/>
      <c r="FNG154"/>
      <c r="FNH154"/>
      <c r="FNI154"/>
      <c r="FNJ154"/>
      <c r="FNK154"/>
      <c r="FNL154"/>
      <c r="FNM154"/>
      <c r="FNN154"/>
      <c r="FNO154"/>
      <c r="FNP154"/>
      <c r="FNQ154"/>
      <c r="FNR154"/>
      <c r="FNS154"/>
      <c r="FNT154"/>
      <c r="FNU154"/>
      <c r="FNV154"/>
      <c r="FNW154"/>
      <c r="FNX154"/>
      <c r="FNY154"/>
      <c r="FNZ154"/>
      <c r="FOA154"/>
      <c r="FOB154"/>
      <c r="FOC154"/>
      <c r="FOD154"/>
      <c r="FOE154"/>
      <c r="FOF154"/>
      <c r="FOG154"/>
      <c r="FOH154"/>
      <c r="FOI154"/>
      <c r="FOJ154"/>
      <c r="FOK154"/>
      <c r="FOL154"/>
      <c r="FOM154"/>
      <c r="FON154"/>
      <c r="FOO154"/>
      <c r="FOP154"/>
      <c r="FOQ154"/>
      <c r="FOR154"/>
      <c r="FOS154"/>
      <c r="FOT154"/>
      <c r="FOU154"/>
      <c r="FOV154"/>
      <c r="FOW154"/>
      <c r="FOX154"/>
      <c r="FOY154"/>
      <c r="FOZ154"/>
      <c r="FPA154"/>
      <c r="FPB154"/>
      <c r="FPC154"/>
      <c r="FPD154"/>
      <c r="FPE154"/>
      <c r="FPF154"/>
      <c r="FPG154"/>
      <c r="FPH154"/>
      <c r="FPI154"/>
      <c r="FPJ154"/>
      <c r="FPK154"/>
      <c r="FPL154"/>
      <c r="FPM154"/>
      <c r="FPN154"/>
      <c r="FPO154"/>
      <c r="FPP154"/>
      <c r="FPQ154"/>
      <c r="FPR154"/>
      <c r="FPS154"/>
      <c r="FPT154"/>
      <c r="FPU154"/>
      <c r="FPV154"/>
      <c r="FPW154"/>
      <c r="FPX154"/>
      <c r="FPY154"/>
      <c r="FPZ154"/>
      <c r="FQA154"/>
      <c r="FQB154"/>
      <c r="FQC154"/>
      <c r="FQD154"/>
      <c r="FQE154"/>
      <c r="FQF154"/>
      <c r="FQG154"/>
      <c r="FQH154"/>
      <c r="FQI154"/>
      <c r="FQJ154"/>
      <c r="FQK154"/>
      <c r="FQL154"/>
      <c r="FQM154"/>
      <c r="FQN154"/>
      <c r="FQO154"/>
      <c r="FQP154"/>
      <c r="FQQ154"/>
      <c r="FQR154"/>
      <c r="FQS154"/>
      <c r="FQT154"/>
      <c r="FQU154"/>
      <c r="FQV154"/>
      <c r="FQW154"/>
      <c r="FQX154"/>
      <c r="FQY154"/>
      <c r="FQZ154"/>
      <c r="FRA154"/>
      <c r="FRB154"/>
      <c r="FRC154"/>
      <c r="FRD154"/>
      <c r="FRE154"/>
      <c r="FRF154"/>
      <c r="FRG154"/>
      <c r="FRH154"/>
      <c r="FRI154"/>
      <c r="FRJ154"/>
      <c r="FRK154"/>
      <c r="FRL154"/>
      <c r="FRM154"/>
      <c r="FRN154"/>
      <c r="FRO154"/>
      <c r="FRP154"/>
      <c r="FRQ154"/>
      <c r="FRR154"/>
      <c r="FRS154"/>
      <c r="FRT154"/>
      <c r="FRU154"/>
      <c r="FRV154"/>
      <c r="FRW154"/>
      <c r="FRX154"/>
      <c r="FRY154"/>
      <c r="FRZ154"/>
      <c r="FSA154"/>
      <c r="FSB154"/>
      <c r="FSC154"/>
      <c r="FSD154"/>
      <c r="FSE154"/>
      <c r="FSF154"/>
      <c r="FSG154"/>
      <c r="FSH154"/>
      <c r="FSI154"/>
      <c r="FSJ154"/>
      <c r="FSK154"/>
      <c r="FSL154"/>
      <c r="FSM154"/>
      <c r="FSN154"/>
      <c r="FSO154"/>
      <c r="FSP154"/>
      <c r="FSQ154"/>
      <c r="FSR154"/>
      <c r="FSS154"/>
      <c r="FST154"/>
      <c r="FSU154"/>
      <c r="FSV154"/>
      <c r="FSW154"/>
      <c r="FSX154"/>
      <c r="FSY154"/>
      <c r="FSZ154"/>
      <c r="FTA154"/>
      <c r="FTB154"/>
      <c r="FTC154"/>
      <c r="FTD154"/>
      <c r="FTE154"/>
      <c r="FTF154"/>
      <c r="FTG154"/>
      <c r="FTH154"/>
      <c r="FTI154"/>
      <c r="FTJ154"/>
      <c r="FTK154"/>
      <c r="FTL154"/>
      <c r="FTM154"/>
      <c r="FTN154"/>
      <c r="FTO154"/>
      <c r="FTP154"/>
      <c r="FTQ154"/>
      <c r="FTR154"/>
      <c r="FTS154"/>
      <c r="FTT154"/>
      <c r="FTU154"/>
      <c r="FTV154"/>
      <c r="FTW154"/>
      <c r="FTX154"/>
      <c r="FTY154"/>
      <c r="FTZ154"/>
      <c r="FUA154"/>
      <c r="FUB154"/>
      <c r="FUC154"/>
      <c r="FUD154"/>
      <c r="FUE154"/>
      <c r="FUF154"/>
      <c r="FUG154"/>
      <c r="FUH154"/>
      <c r="FUI154"/>
      <c r="FUJ154"/>
      <c r="FUK154"/>
      <c r="FUL154"/>
      <c r="FUM154"/>
      <c r="FUN154"/>
      <c r="FUO154"/>
      <c r="FUP154"/>
      <c r="FUQ154"/>
      <c r="FUR154"/>
      <c r="FUS154"/>
      <c r="FUT154"/>
      <c r="FUU154"/>
      <c r="FUV154"/>
      <c r="FUW154"/>
      <c r="FUX154"/>
      <c r="FUY154"/>
      <c r="FUZ154"/>
      <c r="FVA154"/>
      <c r="FVB154"/>
      <c r="FVC154"/>
      <c r="FVD154"/>
      <c r="FVE154"/>
      <c r="FVF154"/>
      <c r="FVG154"/>
      <c r="FVH154"/>
      <c r="FVI154"/>
      <c r="FVJ154"/>
      <c r="FVK154"/>
      <c r="FVL154"/>
      <c r="FVM154"/>
      <c r="FVN154"/>
      <c r="FVO154"/>
      <c r="FVP154"/>
      <c r="FVQ154"/>
      <c r="FVR154"/>
      <c r="FVS154"/>
      <c r="FVT154"/>
      <c r="FVU154"/>
      <c r="FVV154"/>
      <c r="FVW154"/>
      <c r="FVX154"/>
      <c r="FVY154"/>
      <c r="FVZ154"/>
      <c r="FWA154"/>
      <c r="FWB154"/>
      <c r="FWC154"/>
      <c r="FWD154"/>
      <c r="FWE154"/>
      <c r="FWF154"/>
      <c r="FWG154"/>
      <c r="FWH154"/>
      <c r="FWI154"/>
      <c r="FWJ154"/>
      <c r="FWK154"/>
      <c r="FWL154"/>
      <c r="FWM154"/>
      <c r="FWN154"/>
      <c r="FWO154"/>
      <c r="FWP154"/>
      <c r="FWQ154"/>
      <c r="FWR154"/>
      <c r="FWS154"/>
      <c r="FWT154"/>
      <c r="FWU154"/>
      <c r="FWV154"/>
      <c r="FWW154"/>
      <c r="FWX154"/>
      <c r="FWY154"/>
      <c r="FWZ154"/>
      <c r="FXA154"/>
      <c r="FXB154"/>
      <c r="FXC154"/>
      <c r="FXD154"/>
      <c r="FXE154"/>
      <c r="FXF154"/>
      <c r="FXG154"/>
      <c r="FXH154"/>
      <c r="FXI154"/>
      <c r="FXJ154"/>
      <c r="FXK154"/>
      <c r="FXL154"/>
      <c r="FXM154"/>
      <c r="FXN154"/>
      <c r="FXO154"/>
      <c r="FXP154"/>
      <c r="FXQ154"/>
      <c r="FXR154"/>
      <c r="FXS154"/>
      <c r="FXT154"/>
      <c r="FXU154"/>
      <c r="FXV154"/>
      <c r="FXW154"/>
      <c r="FXX154"/>
      <c r="FXY154"/>
      <c r="FXZ154"/>
      <c r="FYA154"/>
      <c r="FYB154"/>
      <c r="FYC154"/>
      <c r="FYD154"/>
      <c r="FYE154"/>
      <c r="FYF154"/>
      <c r="FYG154"/>
      <c r="FYH154"/>
      <c r="FYI154"/>
      <c r="FYJ154"/>
      <c r="FYK154"/>
      <c r="FYL154"/>
      <c r="FYM154"/>
      <c r="FYN154"/>
      <c r="FYO154"/>
      <c r="FYP154"/>
      <c r="FYQ154"/>
      <c r="FYR154"/>
      <c r="FYS154"/>
      <c r="FYT154"/>
      <c r="FYU154"/>
      <c r="FYV154"/>
      <c r="FYW154"/>
      <c r="FYX154"/>
      <c r="FYY154"/>
      <c r="FYZ154"/>
      <c r="FZA154"/>
      <c r="FZB154"/>
      <c r="FZC154"/>
      <c r="FZD154"/>
      <c r="FZE154"/>
      <c r="FZF154"/>
      <c r="FZG154"/>
      <c r="FZH154"/>
      <c r="FZI154"/>
      <c r="FZJ154"/>
      <c r="FZK154"/>
      <c r="FZL154"/>
      <c r="FZM154"/>
      <c r="FZN154"/>
      <c r="FZO154"/>
      <c r="FZP154"/>
      <c r="FZQ154"/>
      <c r="FZR154"/>
      <c r="FZS154"/>
      <c r="FZT154"/>
      <c r="FZU154"/>
      <c r="FZV154"/>
      <c r="FZW154"/>
      <c r="FZX154"/>
      <c r="FZY154"/>
      <c r="FZZ154"/>
      <c r="GAA154"/>
      <c r="GAB154"/>
      <c r="GAC154"/>
      <c r="GAD154"/>
      <c r="GAE154"/>
      <c r="GAF154"/>
      <c r="GAG154"/>
      <c r="GAH154"/>
      <c r="GAI154"/>
      <c r="GAJ154"/>
      <c r="GAK154"/>
      <c r="GAL154"/>
      <c r="GAM154"/>
      <c r="GAN154"/>
      <c r="GAO154"/>
      <c r="GAP154"/>
      <c r="GAQ154"/>
      <c r="GAR154"/>
      <c r="GAS154"/>
      <c r="GAT154"/>
      <c r="GAU154"/>
      <c r="GAV154"/>
      <c r="GAW154"/>
      <c r="GAX154"/>
      <c r="GAY154"/>
      <c r="GAZ154"/>
      <c r="GBA154"/>
      <c r="GBB154"/>
      <c r="GBC154"/>
      <c r="GBD154"/>
      <c r="GBE154"/>
      <c r="GBF154"/>
      <c r="GBG154"/>
      <c r="GBH154"/>
      <c r="GBI154"/>
      <c r="GBJ154"/>
      <c r="GBK154"/>
      <c r="GBL154"/>
      <c r="GBM154"/>
      <c r="GBN154"/>
      <c r="GBO154"/>
      <c r="GBP154"/>
      <c r="GBQ154"/>
      <c r="GBR154"/>
      <c r="GBS154"/>
      <c r="GBT154"/>
      <c r="GBU154"/>
      <c r="GBV154"/>
      <c r="GBW154"/>
      <c r="GBX154"/>
      <c r="GBY154"/>
      <c r="GBZ154"/>
      <c r="GCA154"/>
      <c r="GCB154"/>
      <c r="GCC154"/>
      <c r="GCD154"/>
      <c r="GCE154"/>
      <c r="GCF154"/>
      <c r="GCG154"/>
      <c r="GCH154"/>
      <c r="GCI154"/>
      <c r="GCJ154"/>
      <c r="GCK154"/>
      <c r="GCL154"/>
      <c r="GCM154"/>
      <c r="GCN154"/>
      <c r="GCO154"/>
      <c r="GCP154"/>
      <c r="GCQ154"/>
      <c r="GCR154"/>
      <c r="GCS154"/>
      <c r="GCT154"/>
      <c r="GCU154"/>
      <c r="GCV154"/>
      <c r="GCW154"/>
      <c r="GCX154"/>
      <c r="GCY154"/>
      <c r="GCZ154"/>
      <c r="GDA154"/>
      <c r="GDB154"/>
      <c r="GDC154"/>
      <c r="GDD154"/>
      <c r="GDE154"/>
      <c r="GDF154"/>
      <c r="GDG154"/>
      <c r="GDH154"/>
      <c r="GDI154"/>
      <c r="GDJ154"/>
      <c r="GDK154"/>
      <c r="GDL154"/>
      <c r="GDM154"/>
      <c r="GDN154"/>
      <c r="GDO154"/>
      <c r="GDP154"/>
      <c r="GDQ154"/>
      <c r="GDR154"/>
      <c r="GDS154"/>
      <c r="GDT154"/>
      <c r="GDU154"/>
      <c r="GDV154"/>
      <c r="GDW154"/>
      <c r="GDX154"/>
      <c r="GDY154"/>
      <c r="GDZ154"/>
      <c r="GEA154"/>
      <c r="GEB154"/>
      <c r="GEC154"/>
      <c r="GED154"/>
      <c r="GEE154"/>
      <c r="GEF154"/>
      <c r="GEG154"/>
      <c r="GEH154"/>
      <c r="GEI154"/>
      <c r="GEJ154"/>
      <c r="GEK154"/>
      <c r="GEL154"/>
      <c r="GEM154"/>
      <c r="GEN154"/>
      <c r="GEO154"/>
      <c r="GEP154"/>
      <c r="GEQ154"/>
      <c r="GER154"/>
      <c r="GES154"/>
      <c r="GET154"/>
      <c r="GEU154"/>
      <c r="GEV154"/>
      <c r="GEW154"/>
      <c r="GEX154"/>
      <c r="GEY154"/>
      <c r="GEZ154"/>
      <c r="GFA154"/>
      <c r="GFB154"/>
      <c r="GFC154"/>
      <c r="GFD154"/>
      <c r="GFE154"/>
      <c r="GFF154"/>
      <c r="GFG154"/>
      <c r="GFH154"/>
      <c r="GFI154"/>
      <c r="GFJ154"/>
      <c r="GFK154"/>
      <c r="GFL154"/>
      <c r="GFM154"/>
      <c r="GFN154"/>
      <c r="GFO154"/>
      <c r="GFP154"/>
      <c r="GFQ154"/>
      <c r="GFR154"/>
      <c r="GFS154"/>
      <c r="GFT154"/>
      <c r="GFU154"/>
      <c r="GFV154"/>
      <c r="GFW154"/>
      <c r="GFX154"/>
      <c r="GFY154"/>
      <c r="GFZ154"/>
      <c r="GGA154"/>
      <c r="GGB154"/>
      <c r="GGC154"/>
      <c r="GGD154"/>
      <c r="GGE154"/>
      <c r="GGF154"/>
      <c r="GGG154"/>
      <c r="GGH154"/>
      <c r="GGI154"/>
      <c r="GGJ154"/>
      <c r="GGK154"/>
      <c r="GGL154"/>
      <c r="GGM154"/>
      <c r="GGN154"/>
      <c r="GGO154"/>
      <c r="GGP154"/>
      <c r="GGQ154"/>
      <c r="GGR154"/>
      <c r="GGS154"/>
      <c r="GGT154"/>
      <c r="GGU154"/>
      <c r="GGV154"/>
      <c r="GGW154"/>
      <c r="GGX154"/>
      <c r="GGY154"/>
      <c r="GGZ154"/>
      <c r="GHA154"/>
      <c r="GHB154"/>
      <c r="GHC154"/>
      <c r="GHD154"/>
      <c r="GHE154"/>
      <c r="GHF154"/>
      <c r="GHG154"/>
      <c r="GHH154"/>
      <c r="GHI154"/>
      <c r="GHJ154"/>
      <c r="GHK154"/>
      <c r="GHL154"/>
      <c r="GHM154"/>
      <c r="GHN154"/>
      <c r="GHO154"/>
      <c r="GHP154"/>
      <c r="GHQ154"/>
      <c r="GHR154"/>
      <c r="GHS154"/>
      <c r="GHT154"/>
      <c r="GHU154"/>
      <c r="GHV154"/>
      <c r="GHW154"/>
      <c r="GHX154"/>
      <c r="GHY154"/>
      <c r="GHZ154"/>
      <c r="GIA154"/>
      <c r="GIB154"/>
      <c r="GIC154"/>
      <c r="GID154"/>
      <c r="GIE154"/>
      <c r="GIF154"/>
      <c r="GIG154"/>
      <c r="GIH154"/>
      <c r="GII154"/>
      <c r="GIJ154"/>
      <c r="GIK154"/>
      <c r="GIL154"/>
      <c r="GIM154"/>
      <c r="GIN154"/>
      <c r="GIO154"/>
      <c r="GIP154"/>
      <c r="GIQ154"/>
      <c r="GIR154"/>
      <c r="GIS154"/>
      <c r="GIT154"/>
      <c r="GIU154"/>
      <c r="GIV154"/>
      <c r="GIW154"/>
      <c r="GIX154"/>
      <c r="GIY154"/>
      <c r="GIZ154"/>
      <c r="GJA154"/>
      <c r="GJB154"/>
      <c r="GJC154"/>
      <c r="GJD154"/>
      <c r="GJE154"/>
      <c r="GJF154"/>
      <c r="GJG154"/>
      <c r="GJH154"/>
      <c r="GJI154"/>
      <c r="GJJ154"/>
      <c r="GJK154"/>
      <c r="GJL154"/>
      <c r="GJM154"/>
      <c r="GJN154"/>
      <c r="GJO154"/>
      <c r="GJP154"/>
      <c r="GJQ154"/>
      <c r="GJR154"/>
      <c r="GJS154"/>
      <c r="GJT154"/>
      <c r="GJU154"/>
      <c r="GJV154"/>
      <c r="GJW154"/>
      <c r="GJX154"/>
      <c r="GJY154"/>
      <c r="GJZ154"/>
      <c r="GKA154"/>
      <c r="GKB154"/>
      <c r="GKC154"/>
      <c r="GKD154"/>
      <c r="GKE154"/>
      <c r="GKF154"/>
      <c r="GKG154"/>
      <c r="GKH154"/>
      <c r="GKI154"/>
      <c r="GKJ154"/>
      <c r="GKK154"/>
      <c r="GKL154"/>
      <c r="GKM154"/>
      <c r="GKN154"/>
      <c r="GKO154"/>
      <c r="GKP154"/>
      <c r="GKQ154"/>
      <c r="GKR154"/>
      <c r="GKS154"/>
      <c r="GKT154"/>
      <c r="GKU154"/>
      <c r="GKV154"/>
      <c r="GKW154"/>
      <c r="GKX154"/>
      <c r="GKY154"/>
      <c r="GKZ154"/>
      <c r="GLA154"/>
      <c r="GLB154"/>
      <c r="GLC154"/>
      <c r="GLD154"/>
      <c r="GLE154"/>
      <c r="GLF154"/>
      <c r="GLG154"/>
      <c r="GLH154"/>
      <c r="GLI154"/>
      <c r="GLJ154"/>
      <c r="GLK154"/>
      <c r="GLL154"/>
      <c r="GLM154"/>
      <c r="GLN154"/>
      <c r="GLO154"/>
      <c r="GLP154"/>
      <c r="GLQ154"/>
      <c r="GLR154"/>
      <c r="GLS154"/>
      <c r="GLT154"/>
      <c r="GLU154"/>
      <c r="GLV154"/>
      <c r="GLW154"/>
      <c r="GLX154"/>
      <c r="GLY154"/>
      <c r="GLZ154"/>
      <c r="GMA154"/>
      <c r="GMB154"/>
      <c r="GMC154"/>
      <c r="GMD154"/>
      <c r="GME154"/>
      <c r="GMF154"/>
      <c r="GMG154"/>
      <c r="GMH154"/>
      <c r="GMI154"/>
      <c r="GMJ154"/>
      <c r="GMK154"/>
      <c r="GML154"/>
      <c r="GMM154"/>
      <c r="GMN154"/>
      <c r="GMO154"/>
      <c r="GMP154"/>
      <c r="GMQ154"/>
      <c r="GMR154"/>
      <c r="GMS154"/>
      <c r="GMT154"/>
      <c r="GMU154"/>
      <c r="GMV154"/>
      <c r="GMW154"/>
      <c r="GMX154"/>
      <c r="GMY154"/>
      <c r="GMZ154"/>
      <c r="GNA154"/>
      <c r="GNB154"/>
      <c r="GNC154"/>
      <c r="GND154"/>
      <c r="GNE154"/>
      <c r="GNF154"/>
      <c r="GNG154"/>
      <c r="GNH154"/>
      <c r="GNI154"/>
      <c r="GNJ154"/>
      <c r="GNK154"/>
      <c r="GNL154"/>
      <c r="GNM154"/>
      <c r="GNN154"/>
      <c r="GNO154"/>
      <c r="GNP154"/>
      <c r="GNQ154"/>
      <c r="GNR154"/>
      <c r="GNS154"/>
      <c r="GNT154"/>
      <c r="GNU154"/>
      <c r="GNV154"/>
      <c r="GNW154"/>
      <c r="GNX154"/>
      <c r="GNY154"/>
      <c r="GNZ154"/>
      <c r="GOA154"/>
      <c r="GOB154"/>
      <c r="GOC154"/>
      <c r="GOD154"/>
      <c r="GOE154"/>
      <c r="GOF154"/>
      <c r="GOG154"/>
      <c r="GOH154"/>
      <c r="GOI154"/>
      <c r="GOJ154"/>
      <c r="GOK154"/>
      <c r="GOL154"/>
      <c r="GOM154"/>
      <c r="GON154"/>
      <c r="GOO154"/>
      <c r="GOP154"/>
      <c r="GOQ154"/>
      <c r="GOR154"/>
      <c r="GOS154"/>
      <c r="GOT154"/>
      <c r="GOU154"/>
      <c r="GOV154"/>
      <c r="GOW154"/>
      <c r="GOX154"/>
      <c r="GOY154"/>
      <c r="GOZ154"/>
      <c r="GPA154"/>
      <c r="GPB154"/>
      <c r="GPC154"/>
      <c r="GPD154"/>
      <c r="GPE154"/>
      <c r="GPF154"/>
      <c r="GPG154"/>
      <c r="GPH154"/>
      <c r="GPI154"/>
      <c r="GPJ154"/>
      <c r="GPK154"/>
      <c r="GPL154"/>
      <c r="GPM154"/>
      <c r="GPN154"/>
      <c r="GPO154"/>
      <c r="GPP154"/>
      <c r="GPQ154"/>
      <c r="GPR154"/>
      <c r="GPS154"/>
      <c r="GPT154"/>
      <c r="GPU154"/>
      <c r="GPV154"/>
      <c r="GPW154"/>
      <c r="GPX154"/>
      <c r="GPY154"/>
      <c r="GPZ154"/>
      <c r="GQA154"/>
      <c r="GQB154"/>
      <c r="GQC154"/>
      <c r="GQD154"/>
      <c r="GQE154"/>
      <c r="GQF154"/>
      <c r="GQG154"/>
      <c r="GQH154"/>
      <c r="GQI154"/>
      <c r="GQJ154"/>
      <c r="GQK154"/>
      <c r="GQL154"/>
      <c r="GQM154"/>
      <c r="GQN154"/>
      <c r="GQO154"/>
      <c r="GQP154"/>
      <c r="GQQ154"/>
      <c r="GQR154"/>
      <c r="GQS154"/>
      <c r="GQT154"/>
      <c r="GQU154"/>
      <c r="GQV154"/>
      <c r="GQW154"/>
      <c r="GQX154"/>
      <c r="GQY154"/>
      <c r="GQZ154"/>
      <c r="GRA154"/>
      <c r="GRB154"/>
      <c r="GRC154"/>
      <c r="GRD154"/>
      <c r="GRE154"/>
      <c r="GRF154"/>
      <c r="GRG154"/>
      <c r="GRH154"/>
      <c r="GRI154"/>
      <c r="GRJ154"/>
      <c r="GRK154"/>
      <c r="GRL154"/>
      <c r="GRM154"/>
      <c r="GRN154"/>
      <c r="GRO154"/>
      <c r="GRP154"/>
      <c r="GRQ154"/>
      <c r="GRR154"/>
      <c r="GRS154"/>
      <c r="GRT154"/>
      <c r="GRU154"/>
      <c r="GRV154"/>
      <c r="GRW154"/>
      <c r="GRX154"/>
      <c r="GRY154"/>
      <c r="GRZ154"/>
      <c r="GSA154"/>
      <c r="GSB154"/>
      <c r="GSC154"/>
      <c r="GSD154"/>
      <c r="GSE154"/>
      <c r="GSF154"/>
      <c r="GSG154"/>
      <c r="GSH154"/>
      <c r="GSI154"/>
      <c r="GSJ154"/>
      <c r="GSK154"/>
      <c r="GSL154"/>
      <c r="GSM154"/>
      <c r="GSN154"/>
      <c r="GSO154"/>
      <c r="GSP154"/>
      <c r="GSQ154"/>
      <c r="GSR154"/>
      <c r="GSS154"/>
      <c r="GST154"/>
      <c r="GSU154"/>
      <c r="GSV154"/>
      <c r="GSW154"/>
      <c r="GSX154"/>
      <c r="GSY154"/>
      <c r="GSZ154"/>
      <c r="GTA154"/>
      <c r="GTB154"/>
      <c r="GTC154"/>
      <c r="GTD154"/>
      <c r="GTE154"/>
      <c r="GTF154"/>
      <c r="GTG154"/>
      <c r="GTH154"/>
      <c r="GTI154"/>
      <c r="GTJ154"/>
      <c r="GTK154"/>
      <c r="GTL154"/>
      <c r="GTM154"/>
      <c r="GTN154"/>
      <c r="GTO154"/>
      <c r="GTP154"/>
      <c r="GTQ154"/>
      <c r="GTR154"/>
      <c r="GTS154"/>
      <c r="GTT154"/>
      <c r="GTU154"/>
      <c r="GTV154"/>
      <c r="GTW154"/>
      <c r="GTX154"/>
      <c r="GTY154"/>
      <c r="GTZ154"/>
      <c r="GUA154"/>
      <c r="GUB154"/>
      <c r="GUC154"/>
      <c r="GUD154"/>
      <c r="GUE154"/>
      <c r="GUF154"/>
      <c r="GUG154"/>
      <c r="GUH154"/>
      <c r="GUI154"/>
      <c r="GUJ154"/>
      <c r="GUK154"/>
      <c r="GUL154"/>
      <c r="GUM154"/>
      <c r="GUN154"/>
      <c r="GUO154"/>
      <c r="GUP154"/>
      <c r="GUQ154"/>
      <c r="GUR154"/>
      <c r="GUS154"/>
      <c r="GUT154"/>
      <c r="GUU154"/>
      <c r="GUV154"/>
      <c r="GUW154"/>
      <c r="GUX154"/>
      <c r="GUY154"/>
      <c r="GUZ154"/>
      <c r="GVA154"/>
      <c r="GVB154"/>
      <c r="GVC154"/>
      <c r="GVD154"/>
      <c r="GVE154"/>
      <c r="GVF154"/>
      <c r="GVG154"/>
      <c r="GVH154"/>
      <c r="GVI154"/>
      <c r="GVJ154"/>
      <c r="GVK154"/>
      <c r="GVL154"/>
      <c r="GVM154"/>
      <c r="GVN154"/>
      <c r="GVO154"/>
      <c r="GVP154"/>
      <c r="GVQ154"/>
      <c r="GVR154"/>
      <c r="GVS154"/>
      <c r="GVT154"/>
      <c r="GVU154"/>
      <c r="GVV154"/>
      <c r="GVW154"/>
      <c r="GVX154"/>
      <c r="GVY154"/>
      <c r="GVZ154"/>
      <c r="GWA154"/>
      <c r="GWB154"/>
      <c r="GWC154"/>
      <c r="GWD154"/>
      <c r="GWE154"/>
      <c r="GWF154"/>
      <c r="GWG154"/>
      <c r="GWH154"/>
      <c r="GWI154"/>
      <c r="GWJ154"/>
      <c r="GWK154"/>
      <c r="GWL154"/>
      <c r="GWM154"/>
      <c r="GWN154"/>
      <c r="GWO154"/>
      <c r="GWP154"/>
      <c r="GWQ154"/>
      <c r="GWR154"/>
      <c r="GWS154"/>
      <c r="GWT154"/>
      <c r="GWU154"/>
      <c r="GWV154"/>
      <c r="GWW154"/>
      <c r="GWX154"/>
      <c r="GWY154"/>
      <c r="GWZ154"/>
      <c r="GXA154"/>
      <c r="GXB154"/>
      <c r="GXC154"/>
      <c r="GXD154"/>
      <c r="GXE154"/>
      <c r="GXF154"/>
      <c r="GXG154"/>
      <c r="GXH154"/>
      <c r="GXI154"/>
      <c r="GXJ154"/>
      <c r="GXK154"/>
      <c r="GXL154"/>
      <c r="GXM154"/>
      <c r="GXN154"/>
      <c r="GXO154"/>
      <c r="GXP154"/>
      <c r="GXQ154"/>
      <c r="GXR154"/>
      <c r="GXS154"/>
      <c r="GXT154"/>
      <c r="GXU154"/>
      <c r="GXV154"/>
      <c r="GXW154"/>
      <c r="GXX154"/>
      <c r="GXY154"/>
      <c r="GXZ154"/>
      <c r="GYA154"/>
      <c r="GYB154"/>
      <c r="GYC154"/>
      <c r="GYD154"/>
      <c r="GYE154"/>
      <c r="GYF154"/>
      <c r="GYG154"/>
      <c r="GYH154"/>
      <c r="GYI154"/>
      <c r="GYJ154"/>
      <c r="GYK154"/>
      <c r="GYL154"/>
      <c r="GYM154"/>
      <c r="GYN154"/>
      <c r="GYO154"/>
      <c r="GYP154"/>
      <c r="GYQ154"/>
      <c r="GYR154"/>
      <c r="GYS154"/>
      <c r="GYT154"/>
      <c r="GYU154"/>
      <c r="GYV154"/>
      <c r="GYW154"/>
      <c r="GYX154"/>
      <c r="GYY154"/>
      <c r="GYZ154"/>
      <c r="GZA154"/>
      <c r="GZB154"/>
      <c r="GZC154"/>
      <c r="GZD154"/>
      <c r="GZE154"/>
      <c r="GZF154"/>
      <c r="GZG154"/>
      <c r="GZH154"/>
      <c r="GZI154"/>
      <c r="GZJ154"/>
      <c r="GZK154"/>
      <c r="GZL154"/>
      <c r="GZM154"/>
      <c r="GZN154"/>
      <c r="GZO154"/>
      <c r="GZP154"/>
      <c r="GZQ154"/>
      <c r="GZR154"/>
      <c r="GZS154"/>
      <c r="GZT154"/>
      <c r="GZU154"/>
      <c r="GZV154"/>
      <c r="GZW154"/>
      <c r="GZX154"/>
      <c r="GZY154"/>
      <c r="GZZ154"/>
      <c r="HAA154"/>
      <c r="HAB154"/>
      <c r="HAC154"/>
      <c r="HAD154"/>
      <c r="HAE154"/>
      <c r="HAF154"/>
      <c r="HAG154"/>
      <c r="HAH154"/>
      <c r="HAI154"/>
      <c r="HAJ154"/>
      <c r="HAK154"/>
      <c r="HAL154"/>
      <c r="HAM154"/>
      <c r="HAN154"/>
      <c r="HAO154"/>
      <c r="HAP154"/>
      <c r="HAQ154"/>
      <c r="HAR154"/>
      <c r="HAS154"/>
      <c r="HAT154"/>
      <c r="HAU154"/>
      <c r="HAV154"/>
      <c r="HAW154"/>
      <c r="HAX154"/>
      <c r="HAY154"/>
      <c r="HAZ154"/>
      <c r="HBA154"/>
      <c r="HBB154"/>
      <c r="HBC154"/>
      <c r="HBD154"/>
      <c r="HBE154"/>
      <c r="HBF154"/>
      <c r="HBG154"/>
      <c r="HBH154"/>
      <c r="HBI154"/>
      <c r="HBJ154"/>
      <c r="HBK154"/>
      <c r="HBL154"/>
      <c r="HBM154"/>
      <c r="HBN154"/>
      <c r="HBO154"/>
      <c r="HBP154"/>
      <c r="HBQ154"/>
      <c r="HBR154"/>
      <c r="HBS154"/>
      <c r="HBT154"/>
      <c r="HBU154"/>
      <c r="HBV154"/>
      <c r="HBW154"/>
      <c r="HBX154"/>
      <c r="HBY154"/>
      <c r="HBZ154"/>
      <c r="HCA154"/>
      <c r="HCB154"/>
      <c r="HCC154"/>
      <c r="HCD154"/>
      <c r="HCE154"/>
      <c r="HCF154"/>
      <c r="HCG154"/>
      <c r="HCH154"/>
      <c r="HCI154"/>
      <c r="HCJ154"/>
      <c r="HCK154"/>
      <c r="HCL154"/>
      <c r="HCM154"/>
      <c r="HCN154"/>
      <c r="HCO154"/>
      <c r="HCP154"/>
      <c r="HCQ154"/>
      <c r="HCR154"/>
      <c r="HCS154"/>
      <c r="HCT154"/>
      <c r="HCU154"/>
      <c r="HCV154"/>
      <c r="HCW154"/>
      <c r="HCX154"/>
      <c r="HCY154"/>
      <c r="HCZ154"/>
      <c r="HDA154"/>
      <c r="HDB154"/>
      <c r="HDC154"/>
      <c r="HDD154"/>
      <c r="HDE154"/>
      <c r="HDF154"/>
      <c r="HDG154"/>
      <c r="HDH154"/>
      <c r="HDI154"/>
      <c r="HDJ154"/>
      <c r="HDK154"/>
      <c r="HDL154"/>
      <c r="HDM154"/>
      <c r="HDN154"/>
      <c r="HDO154"/>
      <c r="HDP154"/>
      <c r="HDQ154"/>
      <c r="HDR154"/>
      <c r="HDS154"/>
      <c r="HDT154"/>
      <c r="HDU154"/>
      <c r="HDV154"/>
      <c r="HDW154"/>
      <c r="HDX154"/>
      <c r="HDY154"/>
      <c r="HDZ154"/>
      <c r="HEA154"/>
      <c r="HEB154"/>
      <c r="HEC154"/>
      <c r="HED154"/>
      <c r="HEE154"/>
      <c r="HEF154"/>
      <c r="HEG154"/>
      <c r="HEH154"/>
      <c r="HEI154"/>
      <c r="HEJ154"/>
      <c r="HEK154"/>
      <c r="HEL154"/>
      <c r="HEM154"/>
      <c r="HEN154"/>
      <c r="HEO154"/>
      <c r="HEP154"/>
      <c r="HEQ154"/>
      <c r="HER154"/>
      <c r="HES154"/>
      <c r="HET154"/>
      <c r="HEU154"/>
      <c r="HEV154"/>
      <c r="HEW154"/>
      <c r="HEX154"/>
      <c r="HEY154"/>
      <c r="HEZ154"/>
      <c r="HFA154"/>
      <c r="HFB154"/>
      <c r="HFC154"/>
      <c r="HFD154"/>
      <c r="HFE154"/>
      <c r="HFF154"/>
      <c r="HFG154"/>
      <c r="HFH154"/>
      <c r="HFI154"/>
      <c r="HFJ154"/>
      <c r="HFK154"/>
      <c r="HFL154"/>
      <c r="HFM154"/>
      <c r="HFN154"/>
      <c r="HFO154"/>
      <c r="HFP154"/>
      <c r="HFQ154"/>
      <c r="HFR154"/>
      <c r="HFS154"/>
      <c r="HFT154"/>
      <c r="HFU154"/>
      <c r="HFV154"/>
      <c r="HFW154"/>
      <c r="HFX154"/>
      <c r="HFY154"/>
      <c r="HFZ154"/>
      <c r="HGA154"/>
      <c r="HGB154"/>
      <c r="HGC154"/>
      <c r="HGD154"/>
      <c r="HGE154"/>
      <c r="HGF154"/>
      <c r="HGG154"/>
      <c r="HGH154"/>
      <c r="HGI154"/>
      <c r="HGJ154"/>
      <c r="HGK154"/>
      <c r="HGL154"/>
      <c r="HGM154"/>
      <c r="HGN154"/>
      <c r="HGO154"/>
      <c r="HGP154"/>
      <c r="HGQ154"/>
      <c r="HGR154"/>
      <c r="HGS154"/>
      <c r="HGT154"/>
      <c r="HGU154"/>
      <c r="HGV154"/>
      <c r="HGW154"/>
      <c r="HGX154"/>
      <c r="HGY154"/>
      <c r="HGZ154"/>
      <c r="HHA154"/>
      <c r="HHB154"/>
      <c r="HHC154"/>
      <c r="HHD154"/>
      <c r="HHE154"/>
      <c r="HHF154"/>
      <c r="HHG154"/>
      <c r="HHH154"/>
      <c r="HHI154"/>
      <c r="HHJ154"/>
      <c r="HHK154"/>
      <c r="HHL154"/>
      <c r="HHM154"/>
      <c r="HHN154"/>
      <c r="HHO154"/>
      <c r="HHP154"/>
      <c r="HHQ154"/>
      <c r="HHR154"/>
      <c r="HHS154"/>
      <c r="HHT154"/>
      <c r="HHU154"/>
      <c r="HHV154"/>
      <c r="HHW154"/>
      <c r="HHX154"/>
      <c r="HHY154"/>
      <c r="HHZ154"/>
      <c r="HIA154"/>
      <c r="HIB154"/>
      <c r="HIC154"/>
      <c r="HID154"/>
      <c r="HIE154"/>
      <c r="HIF154"/>
      <c r="HIG154"/>
      <c r="HIH154"/>
      <c r="HII154"/>
      <c r="HIJ154"/>
      <c r="HIK154"/>
      <c r="HIL154"/>
      <c r="HIM154"/>
      <c r="HIN154"/>
      <c r="HIO154"/>
      <c r="HIP154"/>
      <c r="HIQ154"/>
      <c r="HIR154"/>
      <c r="HIS154"/>
      <c r="HIT154"/>
      <c r="HIU154"/>
      <c r="HIV154"/>
      <c r="HIW154"/>
      <c r="HIX154"/>
      <c r="HIY154"/>
      <c r="HIZ154"/>
      <c r="HJA154"/>
      <c r="HJB154"/>
      <c r="HJC154"/>
      <c r="HJD154"/>
      <c r="HJE154"/>
      <c r="HJF154"/>
      <c r="HJG154"/>
      <c r="HJH154"/>
      <c r="HJI154"/>
      <c r="HJJ154"/>
      <c r="HJK154"/>
      <c r="HJL154"/>
      <c r="HJM154"/>
      <c r="HJN154"/>
      <c r="HJO154"/>
      <c r="HJP154"/>
      <c r="HJQ154"/>
      <c r="HJR154"/>
      <c r="HJS154"/>
      <c r="HJT154"/>
      <c r="HJU154"/>
      <c r="HJV154"/>
      <c r="HJW154"/>
      <c r="HJX154"/>
      <c r="HJY154"/>
      <c r="HJZ154"/>
      <c r="HKA154"/>
      <c r="HKB154"/>
      <c r="HKC154"/>
      <c r="HKD154"/>
      <c r="HKE154"/>
      <c r="HKF154"/>
      <c r="HKG154"/>
      <c r="HKH154"/>
      <c r="HKI154"/>
      <c r="HKJ154"/>
      <c r="HKK154"/>
      <c r="HKL154"/>
      <c r="HKM154"/>
      <c r="HKN154"/>
      <c r="HKO154"/>
      <c r="HKP154"/>
      <c r="HKQ154"/>
      <c r="HKR154"/>
      <c r="HKS154"/>
      <c r="HKT154"/>
      <c r="HKU154"/>
      <c r="HKV154"/>
      <c r="HKW154"/>
      <c r="HKX154"/>
      <c r="HKY154"/>
      <c r="HKZ154"/>
      <c r="HLA154"/>
      <c r="HLB154"/>
      <c r="HLC154"/>
      <c r="HLD154"/>
      <c r="HLE154"/>
      <c r="HLF154"/>
      <c r="HLG154"/>
      <c r="HLH154"/>
      <c r="HLI154"/>
      <c r="HLJ154"/>
      <c r="HLK154"/>
      <c r="HLL154"/>
      <c r="HLM154"/>
      <c r="HLN154"/>
      <c r="HLO154"/>
      <c r="HLP154"/>
      <c r="HLQ154"/>
      <c r="HLR154"/>
      <c r="HLS154"/>
      <c r="HLT154"/>
      <c r="HLU154"/>
      <c r="HLV154"/>
      <c r="HLW154"/>
      <c r="HLX154"/>
      <c r="HLY154"/>
      <c r="HLZ154"/>
      <c r="HMA154"/>
      <c r="HMB154"/>
      <c r="HMC154"/>
      <c r="HMD154"/>
      <c r="HME154"/>
      <c r="HMF154"/>
      <c r="HMG154"/>
      <c r="HMH154"/>
      <c r="HMI154"/>
      <c r="HMJ154"/>
      <c r="HMK154"/>
      <c r="HML154"/>
      <c r="HMM154"/>
      <c r="HMN154"/>
      <c r="HMO154"/>
      <c r="HMP154"/>
      <c r="HMQ154"/>
      <c r="HMR154"/>
      <c r="HMS154"/>
      <c r="HMT154"/>
      <c r="HMU154"/>
      <c r="HMV154"/>
      <c r="HMW154"/>
      <c r="HMX154"/>
      <c r="HMY154"/>
      <c r="HMZ154"/>
      <c r="HNA154"/>
      <c r="HNB154"/>
      <c r="HNC154"/>
      <c r="HND154"/>
      <c r="HNE154"/>
      <c r="HNF154"/>
      <c r="HNG154"/>
      <c r="HNH154"/>
      <c r="HNI154"/>
      <c r="HNJ154"/>
      <c r="HNK154"/>
      <c r="HNL154"/>
      <c r="HNM154"/>
      <c r="HNN154"/>
      <c r="HNO154"/>
      <c r="HNP154"/>
      <c r="HNQ154"/>
      <c r="HNR154"/>
      <c r="HNS154"/>
      <c r="HNT154"/>
      <c r="HNU154"/>
      <c r="HNV154"/>
      <c r="HNW154"/>
      <c r="HNX154"/>
      <c r="HNY154"/>
      <c r="HNZ154"/>
      <c r="HOA154"/>
      <c r="HOB154"/>
      <c r="HOC154"/>
      <c r="HOD154"/>
      <c r="HOE154"/>
      <c r="HOF154"/>
      <c r="HOG154"/>
      <c r="HOH154"/>
      <c r="HOI154"/>
      <c r="HOJ154"/>
      <c r="HOK154"/>
      <c r="HOL154"/>
      <c r="HOM154"/>
      <c r="HON154"/>
      <c r="HOO154"/>
      <c r="HOP154"/>
      <c r="HOQ154"/>
      <c r="HOR154"/>
      <c r="HOS154"/>
      <c r="HOT154"/>
      <c r="HOU154"/>
      <c r="HOV154"/>
      <c r="HOW154"/>
      <c r="HOX154"/>
      <c r="HOY154"/>
      <c r="HOZ154"/>
      <c r="HPA154"/>
      <c r="HPB154"/>
      <c r="HPC154"/>
      <c r="HPD154"/>
      <c r="HPE154"/>
      <c r="HPF154"/>
      <c r="HPG154"/>
      <c r="HPH154"/>
      <c r="HPI154"/>
      <c r="HPJ154"/>
      <c r="HPK154"/>
      <c r="HPL154"/>
      <c r="HPM154"/>
      <c r="HPN154"/>
      <c r="HPO154"/>
      <c r="HPP154"/>
      <c r="HPQ154"/>
      <c r="HPR154"/>
      <c r="HPS154"/>
      <c r="HPT154"/>
      <c r="HPU154"/>
      <c r="HPV154"/>
      <c r="HPW154"/>
      <c r="HPX154"/>
      <c r="HPY154"/>
      <c r="HPZ154"/>
      <c r="HQA154"/>
      <c r="HQB154"/>
      <c r="HQC154"/>
      <c r="HQD154"/>
      <c r="HQE154"/>
      <c r="HQF154"/>
      <c r="HQG154"/>
      <c r="HQH154"/>
      <c r="HQI154"/>
      <c r="HQJ154"/>
      <c r="HQK154"/>
      <c r="HQL154"/>
      <c r="HQM154"/>
      <c r="HQN154"/>
      <c r="HQO154"/>
      <c r="HQP154"/>
      <c r="HQQ154"/>
      <c r="HQR154"/>
      <c r="HQS154"/>
      <c r="HQT154"/>
      <c r="HQU154"/>
      <c r="HQV154"/>
      <c r="HQW154"/>
      <c r="HQX154"/>
      <c r="HQY154"/>
      <c r="HQZ154"/>
      <c r="HRA154"/>
      <c r="HRB154"/>
      <c r="HRC154"/>
      <c r="HRD154"/>
      <c r="HRE154"/>
      <c r="HRF154"/>
      <c r="HRG154"/>
      <c r="HRH154"/>
      <c r="HRI154"/>
      <c r="HRJ154"/>
      <c r="HRK154"/>
      <c r="HRL154"/>
      <c r="HRM154"/>
      <c r="HRN154"/>
      <c r="HRO154"/>
      <c r="HRP154"/>
      <c r="HRQ154"/>
      <c r="HRR154"/>
      <c r="HRS154"/>
      <c r="HRT154"/>
      <c r="HRU154"/>
      <c r="HRV154"/>
      <c r="HRW154"/>
      <c r="HRX154"/>
      <c r="HRY154"/>
      <c r="HRZ154"/>
      <c r="HSA154"/>
      <c r="HSB154"/>
      <c r="HSC154"/>
      <c r="HSD154"/>
      <c r="HSE154"/>
      <c r="HSF154"/>
      <c r="HSG154"/>
      <c r="HSH154"/>
      <c r="HSI154"/>
      <c r="HSJ154"/>
      <c r="HSK154"/>
      <c r="HSL154"/>
      <c r="HSM154"/>
      <c r="HSN154"/>
      <c r="HSO154"/>
      <c r="HSP154"/>
      <c r="HSQ154"/>
      <c r="HSR154"/>
      <c r="HSS154"/>
      <c r="HST154"/>
      <c r="HSU154"/>
      <c r="HSV154"/>
      <c r="HSW154"/>
      <c r="HSX154"/>
      <c r="HSY154"/>
      <c r="HSZ154"/>
      <c r="HTA154"/>
      <c r="HTB154"/>
      <c r="HTC154"/>
      <c r="HTD154"/>
      <c r="HTE154"/>
      <c r="HTF154"/>
      <c r="HTG154"/>
      <c r="HTH154"/>
      <c r="HTI154"/>
      <c r="HTJ154"/>
      <c r="HTK154"/>
      <c r="HTL154"/>
      <c r="HTM154"/>
      <c r="HTN154"/>
      <c r="HTO154"/>
      <c r="HTP154"/>
      <c r="HTQ154"/>
      <c r="HTR154"/>
      <c r="HTS154"/>
      <c r="HTT154"/>
      <c r="HTU154"/>
      <c r="HTV154"/>
      <c r="HTW154"/>
      <c r="HTX154"/>
      <c r="HTY154"/>
      <c r="HTZ154"/>
      <c r="HUA154"/>
      <c r="HUB154"/>
      <c r="HUC154"/>
      <c r="HUD154"/>
      <c r="HUE154"/>
      <c r="HUF154"/>
      <c r="HUG154"/>
      <c r="HUH154"/>
      <c r="HUI154"/>
      <c r="HUJ154"/>
      <c r="HUK154"/>
      <c r="HUL154"/>
      <c r="HUM154"/>
      <c r="HUN154"/>
      <c r="HUO154"/>
      <c r="HUP154"/>
      <c r="HUQ154"/>
      <c r="HUR154"/>
      <c r="HUS154"/>
      <c r="HUT154"/>
      <c r="HUU154"/>
      <c r="HUV154"/>
      <c r="HUW154"/>
      <c r="HUX154"/>
      <c r="HUY154"/>
      <c r="HUZ154"/>
      <c r="HVA154"/>
      <c r="HVB154"/>
      <c r="HVC154"/>
      <c r="HVD154"/>
      <c r="HVE154"/>
      <c r="HVF154"/>
      <c r="HVG154"/>
      <c r="HVH154"/>
      <c r="HVI154"/>
      <c r="HVJ154"/>
      <c r="HVK154"/>
      <c r="HVL154"/>
      <c r="HVM154"/>
      <c r="HVN154"/>
      <c r="HVO154"/>
      <c r="HVP154"/>
      <c r="HVQ154"/>
      <c r="HVR154"/>
      <c r="HVS154"/>
      <c r="HVT154"/>
      <c r="HVU154"/>
      <c r="HVV154"/>
      <c r="HVW154"/>
      <c r="HVX154"/>
      <c r="HVY154"/>
      <c r="HVZ154"/>
      <c r="HWA154"/>
      <c r="HWB154"/>
      <c r="HWC154"/>
      <c r="HWD154"/>
      <c r="HWE154"/>
      <c r="HWF154"/>
      <c r="HWG154"/>
      <c r="HWH154"/>
      <c r="HWI154"/>
      <c r="HWJ154"/>
      <c r="HWK154"/>
      <c r="HWL154"/>
      <c r="HWM154"/>
      <c r="HWN154"/>
      <c r="HWO154"/>
      <c r="HWP154"/>
      <c r="HWQ154"/>
      <c r="HWR154"/>
      <c r="HWS154"/>
      <c r="HWT154"/>
      <c r="HWU154"/>
      <c r="HWV154"/>
      <c r="HWW154"/>
      <c r="HWX154"/>
      <c r="HWY154"/>
      <c r="HWZ154"/>
      <c r="HXA154"/>
      <c r="HXB154"/>
      <c r="HXC154"/>
      <c r="HXD154"/>
      <c r="HXE154"/>
      <c r="HXF154"/>
      <c r="HXG154"/>
      <c r="HXH154"/>
      <c r="HXI154"/>
      <c r="HXJ154"/>
      <c r="HXK154"/>
      <c r="HXL154"/>
      <c r="HXM154"/>
      <c r="HXN154"/>
      <c r="HXO154"/>
      <c r="HXP154"/>
      <c r="HXQ154"/>
      <c r="HXR154"/>
      <c r="HXS154"/>
      <c r="HXT154"/>
      <c r="HXU154"/>
      <c r="HXV154"/>
      <c r="HXW154"/>
      <c r="HXX154"/>
      <c r="HXY154"/>
      <c r="HXZ154"/>
      <c r="HYA154"/>
      <c r="HYB154"/>
      <c r="HYC154"/>
      <c r="HYD154"/>
      <c r="HYE154"/>
      <c r="HYF154"/>
      <c r="HYG154"/>
      <c r="HYH154"/>
      <c r="HYI154"/>
      <c r="HYJ154"/>
      <c r="HYK154"/>
      <c r="HYL154"/>
      <c r="HYM154"/>
      <c r="HYN154"/>
      <c r="HYO154"/>
      <c r="HYP154"/>
      <c r="HYQ154"/>
      <c r="HYR154"/>
      <c r="HYS154"/>
      <c r="HYT154"/>
      <c r="HYU154"/>
      <c r="HYV154"/>
      <c r="HYW154"/>
      <c r="HYX154"/>
      <c r="HYY154"/>
      <c r="HYZ154"/>
      <c r="HZA154"/>
      <c r="HZB154"/>
      <c r="HZC154"/>
      <c r="HZD154"/>
      <c r="HZE154"/>
      <c r="HZF154"/>
      <c r="HZG154"/>
      <c r="HZH154"/>
      <c r="HZI154"/>
      <c r="HZJ154"/>
      <c r="HZK154"/>
      <c r="HZL154"/>
      <c r="HZM154"/>
      <c r="HZN154"/>
      <c r="HZO154"/>
      <c r="HZP154"/>
      <c r="HZQ154"/>
      <c r="HZR154"/>
      <c r="HZS154"/>
      <c r="HZT154"/>
      <c r="HZU154"/>
      <c r="HZV154"/>
      <c r="HZW154"/>
      <c r="HZX154"/>
      <c r="HZY154"/>
      <c r="HZZ154"/>
      <c r="IAA154"/>
      <c r="IAB154"/>
      <c r="IAC154"/>
      <c r="IAD154"/>
      <c r="IAE154"/>
      <c r="IAF154"/>
      <c r="IAG154"/>
      <c r="IAH154"/>
      <c r="IAI154"/>
      <c r="IAJ154"/>
      <c r="IAK154"/>
      <c r="IAL154"/>
      <c r="IAM154"/>
      <c r="IAN154"/>
      <c r="IAO154"/>
      <c r="IAP154"/>
      <c r="IAQ154"/>
      <c r="IAR154"/>
      <c r="IAS154"/>
      <c r="IAT154"/>
      <c r="IAU154"/>
      <c r="IAV154"/>
      <c r="IAW154"/>
      <c r="IAX154"/>
      <c r="IAY154"/>
      <c r="IAZ154"/>
      <c r="IBA154"/>
      <c r="IBB154"/>
      <c r="IBC154"/>
      <c r="IBD154"/>
      <c r="IBE154"/>
      <c r="IBF154"/>
      <c r="IBG154"/>
      <c r="IBH154"/>
      <c r="IBI154"/>
      <c r="IBJ154"/>
      <c r="IBK154"/>
      <c r="IBL154"/>
      <c r="IBM154"/>
      <c r="IBN154"/>
      <c r="IBO154"/>
      <c r="IBP154"/>
      <c r="IBQ154"/>
      <c r="IBR154"/>
      <c r="IBS154"/>
      <c r="IBT154"/>
      <c r="IBU154"/>
      <c r="IBV154"/>
      <c r="IBW154"/>
      <c r="IBX154"/>
      <c r="IBY154"/>
      <c r="IBZ154"/>
      <c r="ICA154"/>
      <c r="ICB154"/>
      <c r="ICC154"/>
      <c r="ICD154"/>
      <c r="ICE154"/>
      <c r="ICF154"/>
      <c r="ICG154"/>
      <c r="ICH154"/>
      <c r="ICI154"/>
      <c r="ICJ154"/>
      <c r="ICK154"/>
      <c r="ICL154"/>
      <c r="ICM154"/>
      <c r="ICN154"/>
      <c r="ICO154"/>
      <c r="ICP154"/>
      <c r="ICQ154"/>
      <c r="ICR154"/>
      <c r="ICS154"/>
      <c r="ICT154"/>
      <c r="ICU154"/>
      <c r="ICV154"/>
      <c r="ICW154"/>
      <c r="ICX154"/>
      <c r="ICY154"/>
      <c r="ICZ154"/>
      <c r="IDA154"/>
      <c r="IDB154"/>
      <c r="IDC154"/>
      <c r="IDD154"/>
      <c r="IDE154"/>
      <c r="IDF154"/>
      <c r="IDG154"/>
      <c r="IDH154"/>
      <c r="IDI154"/>
      <c r="IDJ154"/>
      <c r="IDK154"/>
      <c r="IDL154"/>
      <c r="IDM154"/>
      <c r="IDN154"/>
      <c r="IDO154"/>
      <c r="IDP154"/>
      <c r="IDQ154"/>
      <c r="IDR154"/>
      <c r="IDS154"/>
      <c r="IDT154"/>
      <c r="IDU154"/>
      <c r="IDV154"/>
      <c r="IDW154"/>
      <c r="IDX154"/>
      <c r="IDY154"/>
      <c r="IDZ154"/>
      <c r="IEA154"/>
      <c r="IEB154"/>
      <c r="IEC154"/>
      <c r="IED154"/>
      <c r="IEE154"/>
      <c r="IEF154"/>
      <c r="IEG154"/>
      <c r="IEH154"/>
      <c r="IEI154"/>
      <c r="IEJ154"/>
      <c r="IEK154"/>
      <c r="IEL154"/>
      <c r="IEM154"/>
      <c r="IEN154"/>
      <c r="IEO154"/>
      <c r="IEP154"/>
      <c r="IEQ154"/>
      <c r="IER154"/>
      <c r="IES154"/>
      <c r="IET154"/>
      <c r="IEU154"/>
      <c r="IEV154"/>
      <c r="IEW154"/>
      <c r="IEX154"/>
      <c r="IEY154"/>
      <c r="IEZ154"/>
      <c r="IFA154"/>
      <c r="IFB154"/>
      <c r="IFC154"/>
      <c r="IFD154"/>
      <c r="IFE154"/>
      <c r="IFF154"/>
      <c r="IFG154"/>
      <c r="IFH154"/>
      <c r="IFI154"/>
      <c r="IFJ154"/>
      <c r="IFK154"/>
      <c r="IFL154"/>
      <c r="IFM154"/>
      <c r="IFN154"/>
      <c r="IFO154"/>
      <c r="IFP154"/>
      <c r="IFQ154"/>
      <c r="IFR154"/>
      <c r="IFS154"/>
      <c r="IFT154"/>
      <c r="IFU154"/>
      <c r="IFV154"/>
      <c r="IFW154"/>
      <c r="IFX154"/>
      <c r="IFY154"/>
      <c r="IFZ154"/>
      <c r="IGA154"/>
      <c r="IGB154"/>
      <c r="IGC154"/>
      <c r="IGD154"/>
      <c r="IGE154"/>
      <c r="IGF154"/>
      <c r="IGG154"/>
      <c r="IGH154"/>
      <c r="IGI154"/>
      <c r="IGJ154"/>
      <c r="IGK154"/>
      <c r="IGL154"/>
      <c r="IGM154"/>
      <c r="IGN154"/>
      <c r="IGO154"/>
      <c r="IGP154"/>
      <c r="IGQ154"/>
      <c r="IGR154"/>
      <c r="IGS154"/>
      <c r="IGT154"/>
      <c r="IGU154"/>
      <c r="IGV154"/>
      <c r="IGW154"/>
      <c r="IGX154"/>
      <c r="IGY154"/>
      <c r="IGZ154"/>
      <c r="IHA154"/>
      <c r="IHB154"/>
      <c r="IHC154"/>
      <c r="IHD154"/>
      <c r="IHE154"/>
      <c r="IHF154"/>
      <c r="IHG154"/>
      <c r="IHH154"/>
      <c r="IHI154"/>
      <c r="IHJ154"/>
      <c r="IHK154"/>
      <c r="IHL154"/>
      <c r="IHM154"/>
      <c r="IHN154"/>
      <c r="IHO154"/>
      <c r="IHP154"/>
      <c r="IHQ154"/>
      <c r="IHR154"/>
      <c r="IHS154"/>
      <c r="IHT154"/>
      <c r="IHU154"/>
      <c r="IHV154"/>
      <c r="IHW154"/>
      <c r="IHX154"/>
      <c r="IHY154"/>
      <c r="IHZ154"/>
      <c r="IIA154"/>
      <c r="IIB154"/>
      <c r="IIC154"/>
      <c r="IID154"/>
      <c r="IIE154"/>
      <c r="IIF154"/>
      <c r="IIG154"/>
      <c r="IIH154"/>
      <c r="III154"/>
      <c r="IIJ154"/>
      <c r="IIK154"/>
      <c r="IIL154"/>
      <c r="IIM154"/>
      <c r="IIN154"/>
      <c r="IIO154"/>
      <c r="IIP154"/>
      <c r="IIQ154"/>
      <c r="IIR154"/>
      <c r="IIS154"/>
      <c r="IIT154"/>
      <c r="IIU154"/>
      <c r="IIV154"/>
      <c r="IIW154"/>
      <c r="IIX154"/>
      <c r="IIY154"/>
      <c r="IIZ154"/>
      <c r="IJA154"/>
      <c r="IJB154"/>
      <c r="IJC154"/>
      <c r="IJD154"/>
      <c r="IJE154"/>
      <c r="IJF154"/>
      <c r="IJG154"/>
      <c r="IJH154"/>
      <c r="IJI154"/>
      <c r="IJJ154"/>
      <c r="IJK154"/>
      <c r="IJL154"/>
      <c r="IJM154"/>
      <c r="IJN154"/>
      <c r="IJO154"/>
      <c r="IJP154"/>
      <c r="IJQ154"/>
      <c r="IJR154"/>
      <c r="IJS154"/>
      <c r="IJT154"/>
      <c r="IJU154"/>
      <c r="IJV154"/>
      <c r="IJW154"/>
      <c r="IJX154"/>
      <c r="IJY154"/>
      <c r="IJZ154"/>
      <c r="IKA154"/>
      <c r="IKB154"/>
      <c r="IKC154"/>
      <c r="IKD154"/>
      <c r="IKE154"/>
      <c r="IKF154"/>
      <c r="IKG154"/>
      <c r="IKH154"/>
      <c r="IKI154"/>
      <c r="IKJ154"/>
      <c r="IKK154"/>
      <c r="IKL154"/>
      <c r="IKM154"/>
      <c r="IKN154"/>
      <c r="IKO154"/>
      <c r="IKP154"/>
      <c r="IKQ154"/>
      <c r="IKR154"/>
      <c r="IKS154"/>
      <c r="IKT154"/>
      <c r="IKU154"/>
      <c r="IKV154"/>
      <c r="IKW154"/>
      <c r="IKX154"/>
      <c r="IKY154"/>
      <c r="IKZ154"/>
      <c r="ILA154"/>
      <c r="ILB154"/>
      <c r="ILC154"/>
      <c r="ILD154"/>
      <c r="ILE154"/>
      <c r="ILF154"/>
      <c r="ILG154"/>
      <c r="ILH154"/>
      <c r="ILI154"/>
      <c r="ILJ154"/>
      <c r="ILK154"/>
      <c r="ILL154"/>
      <c r="ILM154"/>
      <c r="ILN154"/>
      <c r="ILO154"/>
      <c r="ILP154"/>
      <c r="ILQ154"/>
      <c r="ILR154"/>
      <c r="ILS154"/>
      <c r="ILT154"/>
      <c r="ILU154"/>
      <c r="ILV154"/>
      <c r="ILW154"/>
      <c r="ILX154"/>
      <c r="ILY154"/>
      <c r="ILZ154"/>
      <c r="IMA154"/>
      <c r="IMB154"/>
      <c r="IMC154"/>
      <c r="IMD154"/>
      <c r="IME154"/>
      <c r="IMF154"/>
      <c r="IMG154"/>
      <c r="IMH154"/>
      <c r="IMI154"/>
      <c r="IMJ154"/>
      <c r="IMK154"/>
      <c r="IML154"/>
      <c r="IMM154"/>
      <c r="IMN154"/>
      <c r="IMO154"/>
      <c r="IMP154"/>
      <c r="IMQ154"/>
      <c r="IMR154"/>
      <c r="IMS154"/>
      <c r="IMT154"/>
      <c r="IMU154"/>
      <c r="IMV154"/>
      <c r="IMW154"/>
      <c r="IMX154"/>
      <c r="IMY154"/>
      <c r="IMZ154"/>
      <c r="INA154"/>
      <c r="INB154"/>
      <c r="INC154"/>
      <c r="IND154"/>
      <c r="INE154"/>
      <c r="INF154"/>
      <c r="ING154"/>
      <c r="INH154"/>
      <c r="INI154"/>
      <c r="INJ154"/>
      <c r="INK154"/>
      <c r="INL154"/>
      <c r="INM154"/>
      <c r="INN154"/>
      <c r="INO154"/>
      <c r="INP154"/>
      <c r="INQ154"/>
      <c r="INR154"/>
      <c r="INS154"/>
      <c r="INT154"/>
      <c r="INU154"/>
      <c r="INV154"/>
      <c r="INW154"/>
      <c r="INX154"/>
      <c r="INY154"/>
      <c r="INZ154"/>
      <c r="IOA154"/>
      <c r="IOB154"/>
      <c r="IOC154"/>
      <c r="IOD154"/>
      <c r="IOE154"/>
      <c r="IOF154"/>
      <c r="IOG154"/>
      <c r="IOH154"/>
      <c r="IOI154"/>
      <c r="IOJ154"/>
      <c r="IOK154"/>
      <c r="IOL154"/>
      <c r="IOM154"/>
      <c r="ION154"/>
      <c r="IOO154"/>
      <c r="IOP154"/>
      <c r="IOQ154"/>
      <c r="IOR154"/>
      <c r="IOS154"/>
      <c r="IOT154"/>
      <c r="IOU154"/>
      <c r="IOV154"/>
      <c r="IOW154"/>
      <c r="IOX154"/>
      <c r="IOY154"/>
      <c r="IOZ154"/>
      <c r="IPA154"/>
      <c r="IPB154"/>
      <c r="IPC154"/>
      <c r="IPD154"/>
      <c r="IPE154"/>
      <c r="IPF154"/>
      <c r="IPG154"/>
      <c r="IPH154"/>
      <c r="IPI154"/>
      <c r="IPJ154"/>
      <c r="IPK154"/>
      <c r="IPL154"/>
      <c r="IPM154"/>
      <c r="IPN154"/>
      <c r="IPO154"/>
      <c r="IPP154"/>
      <c r="IPQ154"/>
      <c r="IPR154"/>
      <c r="IPS154"/>
      <c r="IPT154"/>
      <c r="IPU154"/>
      <c r="IPV154"/>
      <c r="IPW154"/>
      <c r="IPX154"/>
      <c r="IPY154"/>
      <c r="IPZ154"/>
      <c r="IQA154"/>
      <c r="IQB154"/>
      <c r="IQC154"/>
      <c r="IQD154"/>
      <c r="IQE154"/>
      <c r="IQF154"/>
      <c r="IQG154"/>
      <c r="IQH154"/>
      <c r="IQI154"/>
      <c r="IQJ154"/>
      <c r="IQK154"/>
      <c r="IQL154"/>
      <c r="IQM154"/>
      <c r="IQN154"/>
      <c r="IQO154"/>
      <c r="IQP154"/>
      <c r="IQQ154"/>
      <c r="IQR154"/>
      <c r="IQS154"/>
      <c r="IQT154"/>
      <c r="IQU154"/>
      <c r="IQV154"/>
      <c r="IQW154"/>
      <c r="IQX154"/>
      <c r="IQY154"/>
      <c r="IQZ154"/>
      <c r="IRA154"/>
      <c r="IRB154"/>
      <c r="IRC154"/>
      <c r="IRD154"/>
      <c r="IRE154"/>
      <c r="IRF154"/>
      <c r="IRG154"/>
      <c r="IRH154"/>
      <c r="IRI154"/>
      <c r="IRJ154"/>
      <c r="IRK154"/>
      <c r="IRL154"/>
      <c r="IRM154"/>
      <c r="IRN154"/>
      <c r="IRO154"/>
      <c r="IRP154"/>
      <c r="IRQ154"/>
      <c r="IRR154"/>
      <c r="IRS154"/>
      <c r="IRT154"/>
      <c r="IRU154"/>
      <c r="IRV154"/>
      <c r="IRW154"/>
      <c r="IRX154"/>
      <c r="IRY154"/>
      <c r="IRZ154"/>
      <c r="ISA154"/>
      <c r="ISB154"/>
      <c r="ISC154"/>
      <c r="ISD154"/>
      <c r="ISE154"/>
      <c r="ISF154"/>
      <c r="ISG154"/>
      <c r="ISH154"/>
      <c r="ISI154"/>
      <c r="ISJ154"/>
      <c r="ISK154"/>
      <c r="ISL154"/>
      <c r="ISM154"/>
      <c r="ISN154"/>
      <c r="ISO154"/>
      <c r="ISP154"/>
      <c r="ISQ154"/>
      <c r="ISR154"/>
      <c r="ISS154"/>
      <c r="IST154"/>
      <c r="ISU154"/>
      <c r="ISV154"/>
      <c r="ISW154"/>
      <c r="ISX154"/>
      <c r="ISY154"/>
      <c r="ISZ154"/>
      <c r="ITA154"/>
      <c r="ITB154"/>
      <c r="ITC154"/>
      <c r="ITD154"/>
      <c r="ITE154"/>
      <c r="ITF154"/>
      <c r="ITG154"/>
      <c r="ITH154"/>
      <c r="ITI154"/>
      <c r="ITJ154"/>
      <c r="ITK154"/>
      <c r="ITL154"/>
      <c r="ITM154"/>
      <c r="ITN154"/>
      <c r="ITO154"/>
      <c r="ITP154"/>
      <c r="ITQ154"/>
      <c r="ITR154"/>
      <c r="ITS154"/>
      <c r="ITT154"/>
      <c r="ITU154"/>
      <c r="ITV154"/>
      <c r="ITW154"/>
      <c r="ITX154"/>
      <c r="ITY154"/>
      <c r="ITZ154"/>
      <c r="IUA154"/>
      <c r="IUB154"/>
      <c r="IUC154"/>
      <c r="IUD154"/>
      <c r="IUE154"/>
      <c r="IUF154"/>
      <c r="IUG154"/>
      <c r="IUH154"/>
      <c r="IUI154"/>
      <c r="IUJ154"/>
      <c r="IUK154"/>
      <c r="IUL154"/>
      <c r="IUM154"/>
      <c r="IUN154"/>
      <c r="IUO154"/>
      <c r="IUP154"/>
      <c r="IUQ154"/>
      <c r="IUR154"/>
      <c r="IUS154"/>
      <c r="IUT154"/>
      <c r="IUU154"/>
      <c r="IUV154"/>
      <c r="IUW154"/>
      <c r="IUX154"/>
      <c r="IUY154"/>
      <c r="IUZ154"/>
      <c r="IVA154"/>
      <c r="IVB154"/>
      <c r="IVC154"/>
      <c r="IVD154"/>
      <c r="IVE154"/>
      <c r="IVF154"/>
      <c r="IVG154"/>
      <c r="IVH154"/>
      <c r="IVI154"/>
      <c r="IVJ154"/>
      <c r="IVK154"/>
      <c r="IVL154"/>
      <c r="IVM154"/>
      <c r="IVN154"/>
      <c r="IVO154"/>
      <c r="IVP154"/>
      <c r="IVQ154"/>
      <c r="IVR154"/>
      <c r="IVS154"/>
      <c r="IVT154"/>
      <c r="IVU154"/>
      <c r="IVV154"/>
      <c r="IVW154"/>
      <c r="IVX154"/>
      <c r="IVY154"/>
      <c r="IVZ154"/>
      <c r="IWA154"/>
      <c r="IWB154"/>
      <c r="IWC154"/>
      <c r="IWD154"/>
      <c r="IWE154"/>
      <c r="IWF154"/>
      <c r="IWG154"/>
      <c r="IWH154"/>
      <c r="IWI154"/>
      <c r="IWJ154"/>
      <c r="IWK154"/>
      <c r="IWL154"/>
      <c r="IWM154"/>
      <c r="IWN154"/>
      <c r="IWO154"/>
      <c r="IWP154"/>
      <c r="IWQ154"/>
      <c r="IWR154"/>
      <c r="IWS154"/>
      <c r="IWT154"/>
      <c r="IWU154"/>
      <c r="IWV154"/>
      <c r="IWW154"/>
      <c r="IWX154"/>
      <c r="IWY154"/>
      <c r="IWZ154"/>
      <c r="IXA154"/>
      <c r="IXB154"/>
      <c r="IXC154"/>
      <c r="IXD154"/>
      <c r="IXE154"/>
      <c r="IXF154"/>
      <c r="IXG154"/>
      <c r="IXH154"/>
      <c r="IXI154"/>
      <c r="IXJ154"/>
      <c r="IXK154"/>
      <c r="IXL154"/>
      <c r="IXM154"/>
      <c r="IXN154"/>
      <c r="IXO154"/>
      <c r="IXP154"/>
      <c r="IXQ154"/>
      <c r="IXR154"/>
      <c r="IXS154"/>
      <c r="IXT154"/>
      <c r="IXU154"/>
      <c r="IXV154"/>
      <c r="IXW154"/>
      <c r="IXX154"/>
      <c r="IXY154"/>
      <c r="IXZ154"/>
      <c r="IYA154"/>
      <c r="IYB154"/>
      <c r="IYC154"/>
      <c r="IYD154"/>
      <c r="IYE154"/>
      <c r="IYF154"/>
      <c r="IYG154"/>
      <c r="IYH154"/>
      <c r="IYI154"/>
      <c r="IYJ154"/>
      <c r="IYK154"/>
      <c r="IYL154"/>
      <c r="IYM154"/>
      <c r="IYN154"/>
      <c r="IYO154"/>
      <c r="IYP154"/>
      <c r="IYQ154"/>
      <c r="IYR154"/>
      <c r="IYS154"/>
      <c r="IYT154"/>
      <c r="IYU154"/>
      <c r="IYV154"/>
      <c r="IYW154"/>
      <c r="IYX154"/>
      <c r="IYY154"/>
      <c r="IYZ154"/>
      <c r="IZA154"/>
      <c r="IZB154"/>
      <c r="IZC154"/>
      <c r="IZD154"/>
      <c r="IZE154"/>
      <c r="IZF154"/>
      <c r="IZG154"/>
      <c r="IZH154"/>
      <c r="IZI154"/>
      <c r="IZJ154"/>
      <c r="IZK154"/>
      <c r="IZL154"/>
      <c r="IZM154"/>
      <c r="IZN154"/>
      <c r="IZO154"/>
      <c r="IZP154"/>
      <c r="IZQ154"/>
      <c r="IZR154"/>
      <c r="IZS154"/>
      <c r="IZT154"/>
      <c r="IZU154"/>
      <c r="IZV154"/>
      <c r="IZW154"/>
      <c r="IZX154"/>
      <c r="IZY154"/>
      <c r="IZZ154"/>
      <c r="JAA154"/>
      <c r="JAB154"/>
      <c r="JAC154"/>
      <c r="JAD154"/>
      <c r="JAE154"/>
      <c r="JAF154"/>
      <c r="JAG154"/>
      <c r="JAH154"/>
      <c r="JAI154"/>
      <c r="JAJ154"/>
      <c r="JAK154"/>
      <c r="JAL154"/>
      <c r="JAM154"/>
      <c r="JAN154"/>
      <c r="JAO154"/>
      <c r="JAP154"/>
      <c r="JAQ154"/>
      <c r="JAR154"/>
      <c r="JAS154"/>
      <c r="JAT154"/>
      <c r="JAU154"/>
      <c r="JAV154"/>
      <c r="JAW154"/>
      <c r="JAX154"/>
      <c r="JAY154"/>
      <c r="JAZ154"/>
      <c r="JBA154"/>
      <c r="JBB154"/>
      <c r="JBC154"/>
      <c r="JBD154"/>
      <c r="JBE154"/>
      <c r="JBF154"/>
      <c r="JBG154"/>
      <c r="JBH154"/>
      <c r="JBI154"/>
      <c r="JBJ154"/>
      <c r="JBK154"/>
      <c r="JBL154"/>
      <c r="JBM154"/>
      <c r="JBN154"/>
      <c r="JBO154"/>
      <c r="JBP154"/>
      <c r="JBQ154"/>
      <c r="JBR154"/>
      <c r="JBS154"/>
      <c r="JBT154"/>
      <c r="JBU154"/>
      <c r="JBV154"/>
      <c r="JBW154"/>
      <c r="JBX154"/>
      <c r="JBY154"/>
      <c r="JBZ154"/>
      <c r="JCA154"/>
      <c r="JCB154"/>
      <c r="JCC154"/>
      <c r="JCD154"/>
      <c r="JCE154"/>
      <c r="JCF154"/>
      <c r="JCG154"/>
      <c r="JCH154"/>
      <c r="JCI154"/>
      <c r="JCJ154"/>
      <c r="JCK154"/>
      <c r="JCL154"/>
      <c r="JCM154"/>
      <c r="JCN154"/>
      <c r="JCO154"/>
      <c r="JCP154"/>
      <c r="JCQ154"/>
      <c r="JCR154"/>
      <c r="JCS154"/>
      <c r="JCT154"/>
      <c r="JCU154"/>
      <c r="JCV154"/>
      <c r="JCW154"/>
      <c r="JCX154"/>
      <c r="JCY154"/>
      <c r="JCZ154"/>
      <c r="JDA154"/>
      <c r="JDB154"/>
      <c r="JDC154"/>
      <c r="JDD154"/>
      <c r="JDE154"/>
      <c r="JDF154"/>
      <c r="JDG154"/>
      <c r="JDH154"/>
      <c r="JDI154"/>
      <c r="JDJ154"/>
      <c r="JDK154"/>
      <c r="JDL154"/>
      <c r="JDM154"/>
      <c r="JDN154"/>
      <c r="JDO154"/>
      <c r="JDP154"/>
      <c r="JDQ154"/>
      <c r="JDR154"/>
      <c r="JDS154"/>
      <c r="JDT154"/>
      <c r="JDU154"/>
      <c r="JDV154"/>
      <c r="JDW154"/>
      <c r="JDX154"/>
      <c r="JDY154"/>
      <c r="JDZ154"/>
      <c r="JEA154"/>
      <c r="JEB154"/>
      <c r="JEC154"/>
      <c r="JED154"/>
      <c r="JEE154"/>
      <c r="JEF154"/>
      <c r="JEG154"/>
      <c r="JEH154"/>
      <c r="JEI154"/>
      <c r="JEJ154"/>
      <c r="JEK154"/>
      <c r="JEL154"/>
      <c r="JEM154"/>
      <c r="JEN154"/>
      <c r="JEO154"/>
      <c r="JEP154"/>
      <c r="JEQ154"/>
      <c r="JER154"/>
      <c r="JES154"/>
      <c r="JET154"/>
      <c r="JEU154"/>
      <c r="JEV154"/>
      <c r="JEW154"/>
      <c r="JEX154"/>
      <c r="JEY154"/>
      <c r="JEZ154"/>
      <c r="JFA154"/>
      <c r="JFB154"/>
      <c r="JFC154"/>
      <c r="JFD154"/>
      <c r="JFE154"/>
      <c r="JFF154"/>
      <c r="JFG154"/>
      <c r="JFH154"/>
      <c r="JFI154"/>
      <c r="JFJ154"/>
      <c r="JFK154"/>
      <c r="JFL154"/>
      <c r="JFM154"/>
      <c r="JFN154"/>
      <c r="JFO154"/>
      <c r="JFP154"/>
      <c r="JFQ154"/>
      <c r="JFR154"/>
      <c r="JFS154"/>
      <c r="JFT154"/>
      <c r="JFU154"/>
      <c r="JFV154"/>
      <c r="JFW154"/>
      <c r="JFX154"/>
      <c r="JFY154"/>
      <c r="JFZ154"/>
      <c r="JGA154"/>
      <c r="JGB154"/>
      <c r="JGC154"/>
      <c r="JGD154"/>
      <c r="JGE154"/>
      <c r="JGF154"/>
      <c r="JGG154"/>
      <c r="JGH154"/>
      <c r="JGI154"/>
      <c r="JGJ154"/>
      <c r="JGK154"/>
      <c r="JGL154"/>
      <c r="JGM154"/>
      <c r="JGN154"/>
      <c r="JGO154"/>
      <c r="JGP154"/>
      <c r="JGQ154"/>
      <c r="JGR154"/>
      <c r="JGS154"/>
      <c r="JGT154"/>
      <c r="JGU154"/>
      <c r="JGV154"/>
      <c r="JGW154"/>
      <c r="JGX154"/>
      <c r="JGY154"/>
      <c r="JGZ154"/>
      <c r="JHA154"/>
      <c r="JHB154"/>
      <c r="JHC154"/>
      <c r="JHD154"/>
      <c r="JHE154"/>
      <c r="JHF154"/>
      <c r="JHG154"/>
      <c r="JHH154"/>
      <c r="JHI154"/>
      <c r="JHJ154"/>
      <c r="JHK154"/>
      <c r="JHL154"/>
      <c r="JHM154"/>
      <c r="JHN154"/>
      <c r="JHO154"/>
      <c r="JHP154"/>
      <c r="JHQ154"/>
      <c r="JHR154"/>
      <c r="JHS154"/>
      <c r="JHT154"/>
      <c r="JHU154"/>
      <c r="JHV154"/>
      <c r="JHW154"/>
      <c r="JHX154"/>
      <c r="JHY154"/>
      <c r="JHZ154"/>
      <c r="JIA154"/>
      <c r="JIB154"/>
      <c r="JIC154"/>
      <c r="JID154"/>
      <c r="JIE154"/>
      <c r="JIF154"/>
      <c r="JIG154"/>
      <c r="JIH154"/>
      <c r="JII154"/>
      <c r="JIJ154"/>
      <c r="JIK154"/>
      <c r="JIL154"/>
      <c r="JIM154"/>
      <c r="JIN154"/>
      <c r="JIO154"/>
      <c r="JIP154"/>
      <c r="JIQ154"/>
      <c r="JIR154"/>
      <c r="JIS154"/>
      <c r="JIT154"/>
      <c r="JIU154"/>
      <c r="JIV154"/>
      <c r="JIW154"/>
      <c r="JIX154"/>
      <c r="JIY154"/>
      <c r="JIZ154"/>
      <c r="JJA154"/>
      <c r="JJB154"/>
      <c r="JJC154"/>
      <c r="JJD154"/>
      <c r="JJE154"/>
      <c r="JJF154"/>
      <c r="JJG154"/>
      <c r="JJH154"/>
      <c r="JJI154"/>
      <c r="JJJ154"/>
      <c r="JJK154"/>
      <c r="JJL154"/>
      <c r="JJM154"/>
      <c r="JJN154"/>
      <c r="JJO154"/>
      <c r="JJP154"/>
      <c r="JJQ154"/>
      <c r="JJR154"/>
      <c r="JJS154"/>
      <c r="JJT154"/>
      <c r="JJU154"/>
      <c r="JJV154"/>
      <c r="JJW154"/>
      <c r="JJX154"/>
      <c r="JJY154"/>
      <c r="JJZ154"/>
      <c r="JKA154"/>
      <c r="JKB154"/>
      <c r="JKC154"/>
      <c r="JKD154"/>
      <c r="JKE154"/>
      <c r="JKF154"/>
      <c r="JKG154"/>
      <c r="JKH154"/>
      <c r="JKI154"/>
      <c r="JKJ154"/>
      <c r="JKK154"/>
      <c r="JKL154"/>
      <c r="JKM154"/>
      <c r="JKN154"/>
      <c r="JKO154"/>
      <c r="JKP154"/>
      <c r="JKQ154"/>
      <c r="JKR154"/>
      <c r="JKS154"/>
      <c r="JKT154"/>
      <c r="JKU154"/>
      <c r="JKV154"/>
      <c r="JKW154"/>
      <c r="JKX154"/>
      <c r="JKY154"/>
      <c r="JKZ154"/>
      <c r="JLA154"/>
      <c r="JLB154"/>
      <c r="JLC154"/>
      <c r="JLD154"/>
      <c r="JLE154"/>
      <c r="JLF154"/>
      <c r="JLG154"/>
      <c r="JLH154"/>
      <c r="JLI154"/>
      <c r="JLJ154"/>
      <c r="JLK154"/>
      <c r="JLL154"/>
      <c r="JLM154"/>
      <c r="JLN154"/>
      <c r="JLO154"/>
      <c r="JLP154"/>
      <c r="JLQ154"/>
      <c r="JLR154"/>
      <c r="JLS154"/>
      <c r="JLT154"/>
      <c r="JLU154"/>
      <c r="JLV154"/>
      <c r="JLW154"/>
      <c r="JLX154"/>
      <c r="JLY154"/>
      <c r="JLZ154"/>
      <c r="JMA154"/>
      <c r="JMB154"/>
      <c r="JMC154"/>
      <c r="JMD154"/>
      <c r="JME154"/>
      <c r="JMF154"/>
      <c r="JMG154"/>
      <c r="JMH154"/>
      <c r="JMI154"/>
      <c r="JMJ154"/>
      <c r="JMK154"/>
      <c r="JML154"/>
      <c r="JMM154"/>
      <c r="JMN154"/>
      <c r="JMO154"/>
      <c r="JMP154"/>
      <c r="JMQ154"/>
      <c r="JMR154"/>
      <c r="JMS154"/>
      <c r="JMT154"/>
      <c r="JMU154"/>
      <c r="JMV154"/>
      <c r="JMW154"/>
      <c r="JMX154"/>
      <c r="JMY154"/>
      <c r="JMZ154"/>
      <c r="JNA154"/>
      <c r="JNB154"/>
      <c r="JNC154"/>
      <c r="JND154"/>
      <c r="JNE154"/>
      <c r="JNF154"/>
      <c r="JNG154"/>
      <c r="JNH154"/>
      <c r="JNI154"/>
      <c r="JNJ154"/>
      <c r="JNK154"/>
      <c r="JNL154"/>
      <c r="JNM154"/>
      <c r="JNN154"/>
      <c r="JNO154"/>
      <c r="JNP154"/>
      <c r="JNQ154"/>
      <c r="JNR154"/>
      <c r="JNS154"/>
      <c r="JNT154"/>
      <c r="JNU154"/>
      <c r="JNV154"/>
      <c r="JNW154"/>
      <c r="JNX154"/>
      <c r="JNY154"/>
      <c r="JNZ154"/>
      <c r="JOA154"/>
      <c r="JOB154"/>
      <c r="JOC154"/>
      <c r="JOD154"/>
      <c r="JOE154"/>
      <c r="JOF154"/>
      <c r="JOG154"/>
      <c r="JOH154"/>
      <c r="JOI154"/>
      <c r="JOJ154"/>
      <c r="JOK154"/>
      <c r="JOL154"/>
      <c r="JOM154"/>
      <c r="JON154"/>
      <c r="JOO154"/>
      <c r="JOP154"/>
      <c r="JOQ154"/>
      <c r="JOR154"/>
      <c r="JOS154"/>
      <c r="JOT154"/>
      <c r="JOU154"/>
      <c r="JOV154"/>
      <c r="JOW154"/>
      <c r="JOX154"/>
      <c r="JOY154"/>
      <c r="JOZ154"/>
      <c r="JPA154"/>
      <c r="JPB154"/>
      <c r="JPC154"/>
      <c r="JPD154"/>
      <c r="JPE154"/>
      <c r="JPF154"/>
      <c r="JPG154"/>
      <c r="JPH154"/>
      <c r="JPI154"/>
      <c r="JPJ154"/>
      <c r="JPK154"/>
      <c r="JPL154"/>
      <c r="JPM154"/>
      <c r="JPN154"/>
      <c r="JPO154"/>
      <c r="JPP154"/>
      <c r="JPQ154"/>
      <c r="JPR154"/>
      <c r="JPS154"/>
      <c r="JPT154"/>
      <c r="JPU154"/>
      <c r="JPV154"/>
      <c r="JPW154"/>
      <c r="JPX154"/>
      <c r="JPY154"/>
      <c r="JPZ154"/>
      <c r="JQA154"/>
      <c r="JQB154"/>
      <c r="JQC154"/>
      <c r="JQD154"/>
      <c r="JQE154"/>
      <c r="JQF154"/>
      <c r="JQG154"/>
      <c r="JQH154"/>
      <c r="JQI154"/>
      <c r="JQJ154"/>
      <c r="JQK154"/>
      <c r="JQL154"/>
      <c r="JQM154"/>
      <c r="JQN154"/>
      <c r="JQO154"/>
      <c r="JQP154"/>
      <c r="JQQ154"/>
      <c r="JQR154"/>
      <c r="JQS154"/>
      <c r="JQT154"/>
      <c r="JQU154"/>
      <c r="JQV154"/>
      <c r="JQW154"/>
      <c r="JQX154"/>
      <c r="JQY154"/>
      <c r="JQZ154"/>
      <c r="JRA154"/>
      <c r="JRB154"/>
      <c r="JRC154"/>
      <c r="JRD154"/>
      <c r="JRE154"/>
      <c r="JRF154"/>
      <c r="JRG154"/>
      <c r="JRH154"/>
      <c r="JRI154"/>
      <c r="JRJ154"/>
      <c r="JRK154"/>
      <c r="JRL154"/>
      <c r="JRM154"/>
      <c r="JRN154"/>
      <c r="JRO154"/>
      <c r="JRP154"/>
      <c r="JRQ154"/>
      <c r="JRR154"/>
      <c r="JRS154"/>
      <c r="JRT154"/>
      <c r="JRU154"/>
      <c r="JRV154"/>
      <c r="JRW154"/>
      <c r="JRX154"/>
      <c r="JRY154"/>
      <c r="JRZ154"/>
      <c r="JSA154"/>
      <c r="JSB154"/>
      <c r="JSC154"/>
      <c r="JSD154"/>
      <c r="JSE154"/>
      <c r="JSF154"/>
      <c r="JSG154"/>
      <c r="JSH154"/>
      <c r="JSI154"/>
      <c r="JSJ154"/>
      <c r="JSK154"/>
      <c r="JSL154"/>
      <c r="JSM154"/>
      <c r="JSN154"/>
      <c r="JSO154"/>
      <c r="JSP154"/>
      <c r="JSQ154"/>
      <c r="JSR154"/>
      <c r="JSS154"/>
      <c r="JST154"/>
      <c r="JSU154"/>
      <c r="JSV154"/>
      <c r="JSW154"/>
      <c r="JSX154"/>
      <c r="JSY154"/>
      <c r="JSZ154"/>
      <c r="JTA154"/>
      <c r="JTB154"/>
      <c r="JTC154"/>
      <c r="JTD154"/>
      <c r="JTE154"/>
      <c r="JTF154"/>
      <c r="JTG154"/>
      <c r="JTH154"/>
      <c r="JTI154"/>
      <c r="JTJ154"/>
      <c r="JTK154"/>
      <c r="JTL154"/>
      <c r="JTM154"/>
      <c r="JTN154"/>
      <c r="JTO154"/>
      <c r="JTP154"/>
      <c r="JTQ154"/>
      <c r="JTR154"/>
      <c r="JTS154"/>
      <c r="JTT154"/>
      <c r="JTU154"/>
      <c r="JTV154"/>
      <c r="JTW154"/>
      <c r="JTX154"/>
      <c r="JTY154"/>
      <c r="JTZ154"/>
      <c r="JUA154"/>
      <c r="JUB154"/>
      <c r="JUC154"/>
      <c r="JUD154"/>
      <c r="JUE154"/>
      <c r="JUF154"/>
      <c r="JUG154"/>
      <c r="JUH154"/>
      <c r="JUI154"/>
      <c r="JUJ154"/>
      <c r="JUK154"/>
      <c r="JUL154"/>
      <c r="JUM154"/>
      <c r="JUN154"/>
      <c r="JUO154"/>
      <c r="JUP154"/>
      <c r="JUQ154"/>
      <c r="JUR154"/>
      <c r="JUS154"/>
      <c r="JUT154"/>
      <c r="JUU154"/>
      <c r="JUV154"/>
      <c r="JUW154"/>
      <c r="JUX154"/>
      <c r="JUY154"/>
      <c r="JUZ154"/>
      <c r="JVA154"/>
      <c r="JVB154"/>
      <c r="JVC154"/>
      <c r="JVD154"/>
      <c r="JVE154"/>
      <c r="JVF154"/>
      <c r="JVG154"/>
      <c r="JVH154"/>
      <c r="JVI154"/>
      <c r="JVJ154"/>
      <c r="JVK154"/>
      <c r="JVL154"/>
      <c r="JVM154"/>
      <c r="JVN154"/>
      <c r="JVO154"/>
      <c r="JVP154"/>
      <c r="JVQ154"/>
      <c r="JVR154"/>
      <c r="JVS154"/>
      <c r="JVT154"/>
      <c r="JVU154"/>
      <c r="JVV154"/>
      <c r="JVW154"/>
      <c r="JVX154"/>
      <c r="JVY154"/>
      <c r="JVZ154"/>
      <c r="JWA154"/>
      <c r="JWB154"/>
      <c r="JWC154"/>
      <c r="JWD154"/>
      <c r="JWE154"/>
      <c r="JWF154"/>
      <c r="JWG154"/>
      <c r="JWH154"/>
      <c r="JWI154"/>
      <c r="JWJ154"/>
      <c r="JWK154"/>
      <c r="JWL154"/>
      <c r="JWM154"/>
      <c r="JWN154"/>
      <c r="JWO154"/>
      <c r="JWP154"/>
      <c r="JWQ154"/>
      <c r="JWR154"/>
      <c r="JWS154"/>
      <c r="JWT154"/>
      <c r="JWU154"/>
      <c r="JWV154"/>
      <c r="JWW154"/>
      <c r="JWX154"/>
      <c r="JWY154"/>
      <c r="JWZ154"/>
      <c r="JXA154"/>
      <c r="JXB154"/>
      <c r="JXC154"/>
      <c r="JXD154"/>
      <c r="JXE154"/>
      <c r="JXF154"/>
      <c r="JXG154"/>
      <c r="JXH154"/>
      <c r="JXI154"/>
      <c r="JXJ154"/>
      <c r="JXK154"/>
      <c r="JXL154"/>
      <c r="JXM154"/>
      <c r="JXN154"/>
      <c r="JXO154"/>
      <c r="JXP154"/>
      <c r="JXQ154"/>
      <c r="JXR154"/>
      <c r="JXS154"/>
      <c r="JXT154"/>
      <c r="JXU154"/>
      <c r="JXV154"/>
      <c r="JXW154"/>
      <c r="JXX154"/>
      <c r="JXY154"/>
      <c r="JXZ154"/>
      <c r="JYA154"/>
      <c r="JYB154"/>
      <c r="JYC154"/>
      <c r="JYD154"/>
      <c r="JYE154"/>
      <c r="JYF154"/>
      <c r="JYG154"/>
      <c r="JYH154"/>
      <c r="JYI154"/>
      <c r="JYJ154"/>
      <c r="JYK154"/>
      <c r="JYL154"/>
      <c r="JYM154"/>
      <c r="JYN154"/>
      <c r="JYO154"/>
      <c r="JYP154"/>
      <c r="JYQ154"/>
      <c r="JYR154"/>
      <c r="JYS154"/>
      <c r="JYT154"/>
      <c r="JYU154"/>
      <c r="JYV154"/>
      <c r="JYW154"/>
      <c r="JYX154"/>
      <c r="JYY154"/>
      <c r="JYZ154"/>
      <c r="JZA154"/>
      <c r="JZB154"/>
      <c r="JZC154"/>
      <c r="JZD154"/>
      <c r="JZE154"/>
      <c r="JZF154"/>
      <c r="JZG154"/>
      <c r="JZH154"/>
      <c r="JZI154"/>
      <c r="JZJ154"/>
      <c r="JZK154"/>
      <c r="JZL154"/>
      <c r="JZM154"/>
      <c r="JZN154"/>
      <c r="JZO154"/>
      <c r="JZP154"/>
      <c r="JZQ154"/>
      <c r="JZR154"/>
      <c r="JZS154"/>
      <c r="JZT154"/>
      <c r="JZU154"/>
      <c r="JZV154"/>
      <c r="JZW154"/>
      <c r="JZX154"/>
      <c r="JZY154"/>
      <c r="JZZ154"/>
      <c r="KAA154"/>
      <c r="KAB154"/>
      <c r="KAC154"/>
      <c r="KAD154"/>
      <c r="KAE154"/>
      <c r="KAF154"/>
      <c r="KAG154"/>
      <c r="KAH154"/>
      <c r="KAI154"/>
      <c r="KAJ154"/>
      <c r="KAK154"/>
      <c r="KAL154"/>
      <c r="KAM154"/>
      <c r="KAN154"/>
      <c r="KAO154"/>
      <c r="KAP154"/>
      <c r="KAQ154"/>
      <c r="KAR154"/>
      <c r="KAS154"/>
      <c r="KAT154"/>
      <c r="KAU154"/>
      <c r="KAV154"/>
      <c r="KAW154"/>
      <c r="KAX154"/>
      <c r="KAY154"/>
      <c r="KAZ154"/>
      <c r="KBA154"/>
      <c r="KBB154"/>
      <c r="KBC154"/>
      <c r="KBD154"/>
      <c r="KBE154"/>
      <c r="KBF154"/>
      <c r="KBG154"/>
      <c r="KBH154"/>
      <c r="KBI154"/>
      <c r="KBJ154"/>
      <c r="KBK154"/>
      <c r="KBL154"/>
      <c r="KBM154"/>
      <c r="KBN154"/>
      <c r="KBO154"/>
      <c r="KBP154"/>
      <c r="KBQ154"/>
      <c r="KBR154"/>
      <c r="KBS154"/>
      <c r="KBT154"/>
      <c r="KBU154"/>
      <c r="KBV154"/>
      <c r="KBW154"/>
      <c r="KBX154"/>
      <c r="KBY154"/>
      <c r="KBZ154"/>
      <c r="KCA154"/>
      <c r="KCB154"/>
      <c r="KCC154"/>
      <c r="KCD154"/>
      <c r="KCE154"/>
      <c r="KCF154"/>
      <c r="KCG154"/>
      <c r="KCH154"/>
      <c r="KCI154"/>
      <c r="KCJ154"/>
      <c r="KCK154"/>
      <c r="KCL154"/>
      <c r="KCM154"/>
      <c r="KCN154"/>
      <c r="KCO154"/>
      <c r="KCP154"/>
      <c r="KCQ154"/>
      <c r="KCR154"/>
      <c r="KCS154"/>
      <c r="KCT154"/>
      <c r="KCU154"/>
      <c r="KCV154"/>
      <c r="KCW154"/>
      <c r="KCX154"/>
      <c r="KCY154"/>
      <c r="KCZ154"/>
      <c r="KDA154"/>
      <c r="KDB154"/>
      <c r="KDC154"/>
      <c r="KDD154"/>
      <c r="KDE154"/>
      <c r="KDF154"/>
      <c r="KDG154"/>
      <c r="KDH154"/>
      <c r="KDI154"/>
      <c r="KDJ154"/>
      <c r="KDK154"/>
      <c r="KDL154"/>
      <c r="KDM154"/>
      <c r="KDN154"/>
      <c r="KDO154"/>
      <c r="KDP154"/>
      <c r="KDQ154"/>
      <c r="KDR154"/>
      <c r="KDS154"/>
      <c r="KDT154"/>
      <c r="KDU154"/>
      <c r="KDV154"/>
      <c r="KDW154"/>
      <c r="KDX154"/>
      <c r="KDY154"/>
      <c r="KDZ154"/>
      <c r="KEA154"/>
      <c r="KEB154"/>
      <c r="KEC154"/>
      <c r="KED154"/>
      <c r="KEE154"/>
      <c r="KEF154"/>
      <c r="KEG154"/>
      <c r="KEH154"/>
      <c r="KEI154"/>
      <c r="KEJ154"/>
      <c r="KEK154"/>
      <c r="KEL154"/>
      <c r="KEM154"/>
      <c r="KEN154"/>
      <c r="KEO154"/>
      <c r="KEP154"/>
      <c r="KEQ154"/>
      <c r="KER154"/>
      <c r="KES154"/>
      <c r="KET154"/>
      <c r="KEU154"/>
      <c r="KEV154"/>
      <c r="KEW154"/>
      <c r="KEX154"/>
      <c r="KEY154"/>
      <c r="KEZ154"/>
      <c r="KFA154"/>
      <c r="KFB154"/>
      <c r="KFC154"/>
      <c r="KFD154"/>
      <c r="KFE154"/>
      <c r="KFF154"/>
      <c r="KFG154"/>
      <c r="KFH154"/>
      <c r="KFI154"/>
      <c r="KFJ154"/>
      <c r="KFK154"/>
      <c r="KFL154"/>
      <c r="KFM154"/>
      <c r="KFN154"/>
      <c r="KFO154"/>
      <c r="KFP154"/>
      <c r="KFQ154"/>
      <c r="KFR154"/>
      <c r="KFS154"/>
      <c r="KFT154"/>
      <c r="KFU154"/>
      <c r="KFV154"/>
      <c r="KFW154"/>
      <c r="KFX154"/>
      <c r="KFY154"/>
      <c r="KFZ154"/>
      <c r="KGA154"/>
      <c r="KGB154"/>
      <c r="KGC154"/>
      <c r="KGD154"/>
      <c r="KGE154"/>
      <c r="KGF154"/>
      <c r="KGG154"/>
      <c r="KGH154"/>
      <c r="KGI154"/>
      <c r="KGJ154"/>
      <c r="KGK154"/>
      <c r="KGL154"/>
      <c r="KGM154"/>
      <c r="KGN154"/>
      <c r="KGO154"/>
      <c r="KGP154"/>
      <c r="KGQ154"/>
      <c r="KGR154"/>
      <c r="KGS154"/>
      <c r="KGT154"/>
      <c r="KGU154"/>
      <c r="KGV154"/>
      <c r="KGW154"/>
      <c r="KGX154"/>
      <c r="KGY154"/>
      <c r="KGZ154"/>
      <c r="KHA154"/>
      <c r="KHB154"/>
      <c r="KHC154"/>
      <c r="KHD154"/>
      <c r="KHE154"/>
      <c r="KHF154"/>
      <c r="KHG154"/>
      <c r="KHH154"/>
      <c r="KHI154"/>
      <c r="KHJ154"/>
      <c r="KHK154"/>
      <c r="KHL154"/>
      <c r="KHM154"/>
      <c r="KHN154"/>
      <c r="KHO154"/>
      <c r="KHP154"/>
      <c r="KHQ154"/>
      <c r="KHR154"/>
      <c r="KHS154"/>
      <c r="KHT154"/>
      <c r="KHU154"/>
      <c r="KHV154"/>
      <c r="KHW154"/>
      <c r="KHX154"/>
      <c r="KHY154"/>
      <c r="KHZ154"/>
      <c r="KIA154"/>
      <c r="KIB154"/>
      <c r="KIC154"/>
      <c r="KID154"/>
      <c r="KIE154"/>
      <c r="KIF154"/>
      <c r="KIG154"/>
      <c r="KIH154"/>
      <c r="KII154"/>
      <c r="KIJ154"/>
      <c r="KIK154"/>
      <c r="KIL154"/>
      <c r="KIM154"/>
      <c r="KIN154"/>
      <c r="KIO154"/>
      <c r="KIP154"/>
      <c r="KIQ154"/>
      <c r="KIR154"/>
      <c r="KIS154"/>
      <c r="KIT154"/>
      <c r="KIU154"/>
      <c r="KIV154"/>
      <c r="KIW154"/>
      <c r="KIX154"/>
      <c r="KIY154"/>
      <c r="KIZ154"/>
      <c r="KJA154"/>
      <c r="KJB154"/>
      <c r="KJC154"/>
      <c r="KJD154"/>
      <c r="KJE154"/>
      <c r="KJF154"/>
      <c r="KJG154"/>
      <c r="KJH154"/>
      <c r="KJI154"/>
      <c r="KJJ154"/>
      <c r="KJK154"/>
      <c r="KJL154"/>
      <c r="KJM154"/>
      <c r="KJN154"/>
      <c r="KJO154"/>
      <c r="KJP154"/>
      <c r="KJQ154"/>
      <c r="KJR154"/>
      <c r="KJS154"/>
      <c r="KJT154"/>
      <c r="KJU154"/>
      <c r="KJV154"/>
      <c r="KJW154"/>
      <c r="KJX154"/>
      <c r="KJY154"/>
      <c r="KJZ154"/>
      <c r="KKA154"/>
      <c r="KKB154"/>
      <c r="KKC154"/>
      <c r="KKD154"/>
      <c r="KKE154"/>
      <c r="KKF154"/>
      <c r="KKG154"/>
      <c r="KKH154"/>
      <c r="KKI154"/>
      <c r="KKJ154"/>
      <c r="KKK154"/>
      <c r="KKL154"/>
      <c r="KKM154"/>
      <c r="KKN154"/>
      <c r="KKO154"/>
      <c r="KKP154"/>
      <c r="KKQ154"/>
      <c r="KKR154"/>
      <c r="KKS154"/>
      <c r="KKT154"/>
      <c r="KKU154"/>
      <c r="KKV154"/>
      <c r="KKW154"/>
      <c r="KKX154"/>
      <c r="KKY154"/>
      <c r="KKZ154"/>
      <c r="KLA154"/>
      <c r="KLB154"/>
      <c r="KLC154"/>
      <c r="KLD154"/>
      <c r="KLE154"/>
      <c r="KLF154"/>
      <c r="KLG154"/>
      <c r="KLH154"/>
      <c r="KLI154"/>
      <c r="KLJ154"/>
      <c r="KLK154"/>
      <c r="KLL154"/>
      <c r="KLM154"/>
      <c r="KLN154"/>
      <c r="KLO154"/>
      <c r="KLP154"/>
      <c r="KLQ154"/>
      <c r="KLR154"/>
      <c r="KLS154"/>
      <c r="KLT154"/>
      <c r="KLU154"/>
      <c r="KLV154"/>
      <c r="KLW154"/>
      <c r="KLX154"/>
      <c r="KLY154"/>
      <c r="KLZ154"/>
      <c r="KMA154"/>
      <c r="KMB154"/>
      <c r="KMC154"/>
      <c r="KMD154"/>
      <c r="KME154"/>
      <c r="KMF154"/>
      <c r="KMG154"/>
      <c r="KMH154"/>
      <c r="KMI154"/>
      <c r="KMJ154"/>
      <c r="KMK154"/>
      <c r="KML154"/>
      <c r="KMM154"/>
      <c r="KMN154"/>
      <c r="KMO154"/>
      <c r="KMP154"/>
      <c r="KMQ154"/>
      <c r="KMR154"/>
      <c r="KMS154"/>
      <c r="KMT154"/>
      <c r="KMU154"/>
      <c r="KMV154"/>
      <c r="KMW154"/>
      <c r="KMX154"/>
      <c r="KMY154"/>
      <c r="KMZ154"/>
      <c r="KNA154"/>
      <c r="KNB154"/>
      <c r="KNC154"/>
      <c r="KND154"/>
      <c r="KNE154"/>
      <c r="KNF154"/>
      <c r="KNG154"/>
      <c r="KNH154"/>
      <c r="KNI154"/>
      <c r="KNJ154"/>
      <c r="KNK154"/>
      <c r="KNL154"/>
      <c r="KNM154"/>
      <c r="KNN154"/>
      <c r="KNO154"/>
      <c r="KNP154"/>
      <c r="KNQ154"/>
      <c r="KNR154"/>
      <c r="KNS154"/>
      <c r="KNT154"/>
      <c r="KNU154"/>
      <c r="KNV154"/>
      <c r="KNW154"/>
      <c r="KNX154"/>
      <c r="KNY154"/>
      <c r="KNZ154"/>
      <c r="KOA154"/>
      <c r="KOB154"/>
      <c r="KOC154"/>
      <c r="KOD154"/>
      <c r="KOE154"/>
      <c r="KOF154"/>
      <c r="KOG154"/>
      <c r="KOH154"/>
      <c r="KOI154"/>
      <c r="KOJ154"/>
      <c r="KOK154"/>
      <c r="KOL154"/>
      <c r="KOM154"/>
      <c r="KON154"/>
      <c r="KOO154"/>
      <c r="KOP154"/>
      <c r="KOQ154"/>
      <c r="KOR154"/>
      <c r="KOS154"/>
      <c r="KOT154"/>
      <c r="KOU154"/>
      <c r="KOV154"/>
      <c r="KOW154"/>
      <c r="KOX154"/>
      <c r="KOY154"/>
      <c r="KOZ154"/>
      <c r="KPA154"/>
      <c r="KPB154"/>
      <c r="KPC154"/>
      <c r="KPD154"/>
      <c r="KPE154"/>
      <c r="KPF154"/>
      <c r="KPG154"/>
      <c r="KPH154"/>
      <c r="KPI154"/>
      <c r="KPJ154"/>
      <c r="KPK154"/>
      <c r="KPL154"/>
      <c r="KPM154"/>
      <c r="KPN154"/>
      <c r="KPO154"/>
      <c r="KPP154"/>
      <c r="KPQ154"/>
      <c r="KPR154"/>
      <c r="KPS154"/>
      <c r="KPT154"/>
      <c r="KPU154"/>
      <c r="KPV154"/>
      <c r="KPW154"/>
      <c r="KPX154"/>
      <c r="KPY154"/>
      <c r="KPZ154"/>
      <c r="KQA154"/>
      <c r="KQB154"/>
      <c r="KQC154"/>
      <c r="KQD154"/>
      <c r="KQE154"/>
      <c r="KQF154"/>
      <c r="KQG154"/>
      <c r="KQH154"/>
      <c r="KQI154"/>
      <c r="KQJ154"/>
      <c r="KQK154"/>
      <c r="KQL154"/>
      <c r="KQM154"/>
      <c r="KQN154"/>
      <c r="KQO154"/>
      <c r="KQP154"/>
      <c r="KQQ154"/>
      <c r="KQR154"/>
      <c r="KQS154"/>
      <c r="KQT154"/>
      <c r="KQU154"/>
      <c r="KQV154"/>
      <c r="KQW154"/>
      <c r="KQX154"/>
      <c r="KQY154"/>
      <c r="KQZ154"/>
      <c r="KRA154"/>
      <c r="KRB154"/>
      <c r="KRC154"/>
      <c r="KRD154"/>
      <c r="KRE154"/>
      <c r="KRF154"/>
      <c r="KRG154"/>
      <c r="KRH154"/>
      <c r="KRI154"/>
      <c r="KRJ154"/>
      <c r="KRK154"/>
      <c r="KRL154"/>
      <c r="KRM154"/>
      <c r="KRN154"/>
      <c r="KRO154"/>
      <c r="KRP154"/>
      <c r="KRQ154"/>
      <c r="KRR154"/>
      <c r="KRS154"/>
      <c r="KRT154"/>
      <c r="KRU154"/>
      <c r="KRV154"/>
      <c r="KRW154"/>
      <c r="KRX154"/>
      <c r="KRY154"/>
      <c r="KRZ154"/>
      <c r="KSA154"/>
      <c r="KSB154"/>
      <c r="KSC154"/>
      <c r="KSD154"/>
      <c r="KSE154"/>
      <c r="KSF154"/>
      <c r="KSG154"/>
      <c r="KSH154"/>
      <c r="KSI154"/>
      <c r="KSJ154"/>
      <c r="KSK154"/>
      <c r="KSL154"/>
      <c r="KSM154"/>
      <c r="KSN154"/>
      <c r="KSO154"/>
      <c r="KSP154"/>
      <c r="KSQ154"/>
      <c r="KSR154"/>
      <c r="KSS154"/>
      <c r="KST154"/>
      <c r="KSU154"/>
      <c r="KSV154"/>
      <c r="KSW154"/>
      <c r="KSX154"/>
      <c r="KSY154"/>
      <c r="KSZ154"/>
      <c r="KTA154"/>
      <c r="KTB154"/>
      <c r="KTC154"/>
      <c r="KTD154"/>
      <c r="KTE154"/>
      <c r="KTF154"/>
      <c r="KTG154"/>
      <c r="KTH154"/>
      <c r="KTI154"/>
      <c r="KTJ154"/>
      <c r="KTK154"/>
      <c r="KTL154"/>
      <c r="KTM154"/>
      <c r="KTN154"/>
      <c r="KTO154"/>
      <c r="KTP154"/>
      <c r="KTQ154"/>
      <c r="KTR154"/>
      <c r="KTS154"/>
      <c r="KTT154"/>
      <c r="KTU154"/>
      <c r="KTV154"/>
      <c r="KTW154"/>
      <c r="KTX154"/>
      <c r="KTY154"/>
      <c r="KTZ154"/>
      <c r="KUA154"/>
      <c r="KUB154"/>
      <c r="KUC154"/>
      <c r="KUD154"/>
      <c r="KUE154"/>
      <c r="KUF154"/>
      <c r="KUG154"/>
      <c r="KUH154"/>
      <c r="KUI154"/>
      <c r="KUJ154"/>
      <c r="KUK154"/>
      <c r="KUL154"/>
      <c r="KUM154"/>
      <c r="KUN154"/>
      <c r="KUO154"/>
      <c r="KUP154"/>
      <c r="KUQ154"/>
      <c r="KUR154"/>
      <c r="KUS154"/>
      <c r="KUT154"/>
      <c r="KUU154"/>
      <c r="KUV154"/>
      <c r="KUW154"/>
      <c r="KUX154"/>
      <c r="KUY154"/>
      <c r="KUZ154"/>
      <c r="KVA154"/>
      <c r="KVB154"/>
      <c r="KVC154"/>
      <c r="KVD154"/>
      <c r="KVE154"/>
      <c r="KVF154"/>
      <c r="KVG154"/>
      <c r="KVH154"/>
      <c r="KVI154"/>
      <c r="KVJ154"/>
      <c r="KVK154"/>
      <c r="KVL154"/>
      <c r="KVM154"/>
      <c r="KVN154"/>
      <c r="KVO154"/>
      <c r="KVP154"/>
      <c r="KVQ154"/>
      <c r="KVR154"/>
      <c r="KVS154"/>
      <c r="KVT154"/>
      <c r="KVU154"/>
      <c r="KVV154"/>
      <c r="KVW154"/>
      <c r="KVX154"/>
      <c r="KVY154"/>
      <c r="KVZ154"/>
      <c r="KWA154"/>
      <c r="KWB154"/>
      <c r="KWC154"/>
      <c r="KWD154"/>
      <c r="KWE154"/>
      <c r="KWF154"/>
      <c r="KWG154"/>
      <c r="KWH154"/>
      <c r="KWI154"/>
      <c r="KWJ154"/>
      <c r="KWK154"/>
      <c r="KWL154"/>
      <c r="KWM154"/>
      <c r="KWN154"/>
      <c r="KWO154"/>
      <c r="KWP154"/>
      <c r="KWQ154"/>
      <c r="KWR154"/>
      <c r="KWS154"/>
      <c r="KWT154"/>
      <c r="KWU154"/>
      <c r="KWV154"/>
      <c r="KWW154"/>
      <c r="KWX154"/>
      <c r="KWY154"/>
      <c r="KWZ154"/>
      <c r="KXA154"/>
      <c r="KXB154"/>
      <c r="KXC154"/>
      <c r="KXD154"/>
      <c r="KXE154"/>
      <c r="KXF154"/>
      <c r="KXG154"/>
      <c r="KXH154"/>
      <c r="KXI154"/>
      <c r="KXJ154"/>
      <c r="KXK154"/>
      <c r="KXL154"/>
      <c r="KXM154"/>
      <c r="KXN154"/>
      <c r="KXO154"/>
      <c r="KXP154"/>
      <c r="KXQ154"/>
      <c r="KXR154"/>
      <c r="KXS154"/>
      <c r="KXT154"/>
      <c r="KXU154"/>
      <c r="KXV154"/>
      <c r="KXW154"/>
      <c r="KXX154"/>
      <c r="KXY154"/>
      <c r="KXZ154"/>
      <c r="KYA154"/>
      <c r="KYB154"/>
      <c r="KYC154"/>
      <c r="KYD154"/>
      <c r="KYE154"/>
      <c r="KYF154"/>
      <c r="KYG154"/>
      <c r="KYH154"/>
      <c r="KYI154"/>
      <c r="KYJ154"/>
      <c r="KYK154"/>
      <c r="KYL154"/>
      <c r="KYM154"/>
      <c r="KYN154"/>
      <c r="KYO154"/>
      <c r="KYP154"/>
      <c r="KYQ154"/>
      <c r="KYR154"/>
      <c r="KYS154"/>
      <c r="KYT154"/>
      <c r="KYU154"/>
      <c r="KYV154"/>
      <c r="KYW154"/>
      <c r="KYX154"/>
      <c r="KYY154"/>
      <c r="KYZ154"/>
      <c r="KZA154"/>
      <c r="KZB154"/>
      <c r="KZC154"/>
      <c r="KZD154"/>
      <c r="KZE154"/>
      <c r="KZF154"/>
      <c r="KZG154"/>
      <c r="KZH154"/>
      <c r="KZI154"/>
      <c r="KZJ154"/>
      <c r="KZK154"/>
      <c r="KZL154"/>
      <c r="KZM154"/>
      <c r="KZN154"/>
      <c r="KZO154"/>
      <c r="KZP154"/>
      <c r="KZQ154"/>
      <c r="KZR154"/>
      <c r="KZS154"/>
      <c r="KZT154"/>
      <c r="KZU154"/>
      <c r="KZV154"/>
      <c r="KZW154"/>
      <c r="KZX154"/>
      <c r="KZY154"/>
      <c r="KZZ154"/>
      <c r="LAA154"/>
      <c r="LAB154"/>
      <c r="LAC154"/>
      <c r="LAD154"/>
      <c r="LAE154"/>
      <c r="LAF154"/>
      <c r="LAG154"/>
      <c r="LAH154"/>
      <c r="LAI154"/>
      <c r="LAJ154"/>
      <c r="LAK154"/>
      <c r="LAL154"/>
      <c r="LAM154"/>
      <c r="LAN154"/>
      <c r="LAO154"/>
      <c r="LAP154"/>
      <c r="LAQ154"/>
      <c r="LAR154"/>
      <c r="LAS154"/>
      <c r="LAT154"/>
      <c r="LAU154"/>
      <c r="LAV154"/>
      <c r="LAW154"/>
      <c r="LAX154"/>
      <c r="LAY154"/>
      <c r="LAZ154"/>
      <c r="LBA154"/>
      <c r="LBB154"/>
      <c r="LBC154"/>
      <c r="LBD154"/>
      <c r="LBE154"/>
      <c r="LBF154"/>
      <c r="LBG154"/>
      <c r="LBH154"/>
      <c r="LBI154"/>
      <c r="LBJ154"/>
      <c r="LBK154"/>
      <c r="LBL154"/>
      <c r="LBM154"/>
      <c r="LBN154"/>
      <c r="LBO154"/>
      <c r="LBP154"/>
      <c r="LBQ154"/>
      <c r="LBR154"/>
      <c r="LBS154"/>
      <c r="LBT154"/>
      <c r="LBU154"/>
      <c r="LBV154"/>
      <c r="LBW154"/>
      <c r="LBX154"/>
      <c r="LBY154"/>
      <c r="LBZ154"/>
      <c r="LCA154"/>
      <c r="LCB154"/>
      <c r="LCC154"/>
      <c r="LCD154"/>
      <c r="LCE154"/>
      <c r="LCF154"/>
      <c r="LCG154"/>
      <c r="LCH154"/>
      <c r="LCI154"/>
      <c r="LCJ154"/>
      <c r="LCK154"/>
      <c r="LCL154"/>
      <c r="LCM154"/>
      <c r="LCN154"/>
      <c r="LCO154"/>
      <c r="LCP154"/>
      <c r="LCQ154"/>
      <c r="LCR154"/>
      <c r="LCS154"/>
      <c r="LCT154"/>
      <c r="LCU154"/>
      <c r="LCV154"/>
      <c r="LCW154"/>
      <c r="LCX154"/>
      <c r="LCY154"/>
      <c r="LCZ154"/>
      <c r="LDA154"/>
      <c r="LDB154"/>
      <c r="LDC154"/>
      <c r="LDD154"/>
      <c r="LDE154"/>
      <c r="LDF154"/>
      <c r="LDG154"/>
      <c r="LDH154"/>
      <c r="LDI154"/>
      <c r="LDJ154"/>
      <c r="LDK154"/>
      <c r="LDL154"/>
      <c r="LDM154"/>
      <c r="LDN154"/>
      <c r="LDO154"/>
      <c r="LDP154"/>
      <c r="LDQ154"/>
      <c r="LDR154"/>
      <c r="LDS154"/>
      <c r="LDT154"/>
      <c r="LDU154"/>
      <c r="LDV154"/>
      <c r="LDW154"/>
      <c r="LDX154"/>
      <c r="LDY154"/>
      <c r="LDZ154"/>
      <c r="LEA154"/>
      <c r="LEB154"/>
      <c r="LEC154"/>
      <c r="LED154"/>
      <c r="LEE154"/>
      <c r="LEF154"/>
      <c r="LEG154"/>
      <c r="LEH154"/>
      <c r="LEI154"/>
      <c r="LEJ154"/>
      <c r="LEK154"/>
      <c r="LEL154"/>
      <c r="LEM154"/>
      <c r="LEN154"/>
      <c r="LEO154"/>
      <c r="LEP154"/>
      <c r="LEQ154"/>
      <c r="LER154"/>
      <c r="LES154"/>
      <c r="LET154"/>
      <c r="LEU154"/>
      <c r="LEV154"/>
      <c r="LEW154"/>
      <c r="LEX154"/>
      <c r="LEY154"/>
      <c r="LEZ154"/>
      <c r="LFA154"/>
      <c r="LFB154"/>
      <c r="LFC154"/>
      <c r="LFD154"/>
      <c r="LFE154"/>
      <c r="LFF154"/>
      <c r="LFG154"/>
      <c r="LFH154"/>
      <c r="LFI154"/>
      <c r="LFJ154"/>
      <c r="LFK154"/>
      <c r="LFL154"/>
      <c r="LFM154"/>
      <c r="LFN154"/>
      <c r="LFO154"/>
      <c r="LFP154"/>
      <c r="LFQ154"/>
      <c r="LFR154"/>
      <c r="LFS154"/>
      <c r="LFT154"/>
      <c r="LFU154"/>
      <c r="LFV154"/>
      <c r="LFW154"/>
      <c r="LFX154"/>
      <c r="LFY154"/>
      <c r="LFZ154"/>
      <c r="LGA154"/>
      <c r="LGB154"/>
      <c r="LGC154"/>
      <c r="LGD154"/>
      <c r="LGE154"/>
      <c r="LGF154"/>
      <c r="LGG154"/>
      <c r="LGH154"/>
      <c r="LGI154"/>
      <c r="LGJ154"/>
      <c r="LGK154"/>
      <c r="LGL154"/>
      <c r="LGM154"/>
      <c r="LGN154"/>
      <c r="LGO154"/>
      <c r="LGP154"/>
      <c r="LGQ154"/>
      <c r="LGR154"/>
      <c r="LGS154"/>
      <c r="LGT154"/>
      <c r="LGU154"/>
      <c r="LGV154"/>
      <c r="LGW154"/>
      <c r="LGX154"/>
      <c r="LGY154"/>
      <c r="LGZ154"/>
      <c r="LHA154"/>
      <c r="LHB154"/>
      <c r="LHC154"/>
      <c r="LHD154"/>
      <c r="LHE154"/>
      <c r="LHF154"/>
      <c r="LHG154"/>
      <c r="LHH154"/>
      <c r="LHI154"/>
      <c r="LHJ154"/>
      <c r="LHK154"/>
      <c r="LHL154"/>
      <c r="LHM154"/>
      <c r="LHN154"/>
      <c r="LHO154"/>
      <c r="LHP154"/>
      <c r="LHQ154"/>
      <c r="LHR154"/>
      <c r="LHS154"/>
      <c r="LHT154"/>
      <c r="LHU154"/>
      <c r="LHV154"/>
      <c r="LHW154"/>
      <c r="LHX154"/>
      <c r="LHY154"/>
      <c r="LHZ154"/>
      <c r="LIA154"/>
      <c r="LIB154"/>
      <c r="LIC154"/>
      <c r="LID154"/>
      <c r="LIE154"/>
      <c r="LIF154"/>
      <c r="LIG154"/>
      <c r="LIH154"/>
      <c r="LII154"/>
      <c r="LIJ154"/>
      <c r="LIK154"/>
      <c r="LIL154"/>
      <c r="LIM154"/>
      <c r="LIN154"/>
      <c r="LIO154"/>
      <c r="LIP154"/>
      <c r="LIQ154"/>
      <c r="LIR154"/>
      <c r="LIS154"/>
      <c r="LIT154"/>
      <c r="LIU154"/>
      <c r="LIV154"/>
      <c r="LIW154"/>
      <c r="LIX154"/>
      <c r="LIY154"/>
      <c r="LIZ154"/>
      <c r="LJA154"/>
      <c r="LJB154"/>
      <c r="LJC154"/>
      <c r="LJD154"/>
      <c r="LJE154"/>
      <c r="LJF154"/>
      <c r="LJG154"/>
      <c r="LJH154"/>
      <c r="LJI154"/>
      <c r="LJJ154"/>
      <c r="LJK154"/>
      <c r="LJL154"/>
      <c r="LJM154"/>
      <c r="LJN154"/>
      <c r="LJO154"/>
      <c r="LJP154"/>
      <c r="LJQ154"/>
      <c r="LJR154"/>
      <c r="LJS154"/>
      <c r="LJT154"/>
      <c r="LJU154"/>
      <c r="LJV154"/>
      <c r="LJW154"/>
      <c r="LJX154"/>
      <c r="LJY154"/>
      <c r="LJZ154"/>
      <c r="LKA154"/>
      <c r="LKB154"/>
      <c r="LKC154"/>
      <c r="LKD154"/>
      <c r="LKE154"/>
      <c r="LKF154"/>
      <c r="LKG154"/>
      <c r="LKH154"/>
      <c r="LKI154"/>
      <c r="LKJ154"/>
      <c r="LKK154"/>
      <c r="LKL154"/>
      <c r="LKM154"/>
      <c r="LKN154"/>
      <c r="LKO154"/>
      <c r="LKP154"/>
      <c r="LKQ154"/>
      <c r="LKR154"/>
      <c r="LKS154"/>
      <c r="LKT154"/>
      <c r="LKU154"/>
      <c r="LKV154"/>
      <c r="LKW154"/>
      <c r="LKX154"/>
      <c r="LKY154"/>
      <c r="LKZ154"/>
      <c r="LLA154"/>
      <c r="LLB154"/>
      <c r="LLC154"/>
      <c r="LLD154"/>
      <c r="LLE154"/>
      <c r="LLF154"/>
      <c r="LLG154"/>
      <c r="LLH154"/>
      <c r="LLI154"/>
      <c r="LLJ154"/>
      <c r="LLK154"/>
      <c r="LLL154"/>
      <c r="LLM154"/>
      <c r="LLN154"/>
      <c r="LLO154"/>
      <c r="LLP154"/>
      <c r="LLQ154"/>
      <c r="LLR154"/>
      <c r="LLS154"/>
      <c r="LLT154"/>
      <c r="LLU154"/>
      <c r="LLV154"/>
      <c r="LLW154"/>
      <c r="LLX154"/>
      <c r="LLY154"/>
      <c r="LLZ154"/>
      <c r="LMA154"/>
      <c r="LMB154"/>
      <c r="LMC154"/>
      <c r="LMD154"/>
      <c r="LME154"/>
      <c r="LMF154"/>
      <c r="LMG154"/>
      <c r="LMH154"/>
      <c r="LMI154"/>
      <c r="LMJ154"/>
      <c r="LMK154"/>
      <c r="LML154"/>
      <c r="LMM154"/>
      <c r="LMN154"/>
      <c r="LMO154"/>
      <c r="LMP154"/>
      <c r="LMQ154"/>
      <c r="LMR154"/>
      <c r="LMS154"/>
      <c r="LMT154"/>
      <c r="LMU154"/>
      <c r="LMV154"/>
      <c r="LMW154"/>
      <c r="LMX154"/>
      <c r="LMY154"/>
      <c r="LMZ154"/>
      <c r="LNA154"/>
      <c r="LNB154"/>
      <c r="LNC154"/>
      <c r="LND154"/>
      <c r="LNE154"/>
      <c r="LNF154"/>
      <c r="LNG154"/>
      <c r="LNH154"/>
      <c r="LNI154"/>
      <c r="LNJ154"/>
      <c r="LNK154"/>
      <c r="LNL154"/>
      <c r="LNM154"/>
      <c r="LNN154"/>
      <c r="LNO154"/>
      <c r="LNP154"/>
      <c r="LNQ154"/>
      <c r="LNR154"/>
      <c r="LNS154"/>
      <c r="LNT154"/>
      <c r="LNU154"/>
      <c r="LNV154"/>
      <c r="LNW154"/>
      <c r="LNX154"/>
      <c r="LNY154"/>
      <c r="LNZ154"/>
      <c r="LOA154"/>
      <c r="LOB154"/>
      <c r="LOC154"/>
      <c r="LOD154"/>
      <c r="LOE154"/>
      <c r="LOF154"/>
      <c r="LOG154"/>
      <c r="LOH154"/>
      <c r="LOI154"/>
      <c r="LOJ154"/>
      <c r="LOK154"/>
      <c r="LOL154"/>
      <c r="LOM154"/>
      <c r="LON154"/>
      <c r="LOO154"/>
      <c r="LOP154"/>
      <c r="LOQ154"/>
      <c r="LOR154"/>
      <c r="LOS154"/>
      <c r="LOT154"/>
      <c r="LOU154"/>
      <c r="LOV154"/>
      <c r="LOW154"/>
      <c r="LOX154"/>
      <c r="LOY154"/>
      <c r="LOZ154"/>
      <c r="LPA154"/>
      <c r="LPB154"/>
      <c r="LPC154"/>
      <c r="LPD154"/>
      <c r="LPE154"/>
      <c r="LPF154"/>
      <c r="LPG154"/>
      <c r="LPH154"/>
      <c r="LPI154"/>
      <c r="LPJ154"/>
      <c r="LPK154"/>
      <c r="LPL154"/>
      <c r="LPM154"/>
      <c r="LPN154"/>
      <c r="LPO154"/>
      <c r="LPP154"/>
      <c r="LPQ154"/>
      <c r="LPR154"/>
      <c r="LPS154"/>
      <c r="LPT154"/>
      <c r="LPU154"/>
      <c r="LPV154"/>
      <c r="LPW154"/>
      <c r="LPX154"/>
      <c r="LPY154"/>
      <c r="LPZ154"/>
      <c r="LQA154"/>
      <c r="LQB154"/>
      <c r="LQC154"/>
      <c r="LQD154"/>
      <c r="LQE154"/>
      <c r="LQF154"/>
      <c r="LQG154"/>
      <c r="LQH154"/>
      <c r="LQI154"/>
      <c r="LQJ154"/>
      <c r="LQK154"/>
      <c r="LQL154"/>
      <c r="LQM154"/>
      <c r="LQN154"/>
      <c r="LQO154"/>
      <c r="LQP154"/>
      <c r="LQQ154"/>
      <c r="LQR154"/>
      <c r="LQS154"/>
      <c r="LQT154"/>
      <c r="LQU154"/>
      <c r="LQV154"/>
      <c r="LQW154"/>
      <c r="LQX154"/>
      <c r="LQY154"/>
      <c r="LQZ154"/>
      <c r="LRA154"/>
      <c r="LRB154"/>
      <c r="LRC154"/>
      <c r="LRD154"/>
      <c r="LRE154"/>
      <c r="LRF154"/>
      <c r="LRG154"/>
      <c r="LRH154"/>
      <c r="LRI154"/>
      <c r="LRJ154"/>
      <c r="LRK154"/>
      <c r="LRL154"/>
      <c r="LRM154"/>
      <c r="LRN154"/>
      <c r="LRO154"/>
      <c r="LRP154"/>
      <c r="LRQ154"/>
      <c r="LRR154"/>
      <c r="LRS154"/>
      <c r="LRT154"/>
      <c r="LRU154"/>
      <c r="LRV154"/>
      <c r="LRW154"/>
      <c r="LRX154"/>
      <c r="LRY154"/>
      <c r="LRZ154"/>
      <c r="LSA154"/>
      <c r="LSB154"/>
      <c r="LSC154"/>
      <c r="LSD154"/>
      <c r="LSE154"/>
      <c r="LSF154"/>
      <c r="LSG154"/>
      <c r="LSH154"/>
      <c r="LSI154"/>
      <c r="LSJ154"/>
      <c r="LSK154"/>
      <c r="LSL154"/>
      <c r="LSM154"/>
      <c r="LSN154"/>
      <c r="LSO154"/>
      <c r="LSP154"/>
      <c r="LSQ154"/>
      <c r="LSR154"/>
      <c r="LSS154"/>
      <c r="LST154"/>
      <c r="LSU154"/>
      <c r="LSV154"/>
      <c r="LSW154"/>
      <c r="LSX154"/>
      <c r="LSY154"/>
      <c r="LSZ154"/>
      <c r="LTA154"/>
      <c r="LTB154"/>
      <c r="LTC154"/>
      <c r="LTD154"/>
      <c r="LTE154"/>
      <c r="LTF154"/>
      <c r="LTG154"/>
      <c r="LTH154"/>
      <c r="LTI154"/>
      <c r="LTJ154"/>
      <c r="LTK154"/>
      <c r="LTL154"/>
      <c r="LTM154"/>
      <c r="LTN154"/>
      <c r="LTO154"/>
      <c r="LTP154"/>
      <c r="LTQ154"/>
      <c r="LTR154"/>
      <c r="LTS154"/>
      <c r="LTT154"/>
      <c r="LTU154"/>
      <c r="LTV154"/>
      <c r="LTW154"/>
      <c r="LTX154"/>
      <c r="LTY154"/>
      <c r="LTZ154"/>
      <c r="LUA154"/>
      <c r="LUB154"/>
      <c r="LUC154"/>
      <c r="LUD154"/>
      <c r="LUE154"/>
      <c r="LUF154"/>
      <c r="LUG154"/>
      <c r="LUH154"/>
      <c r="LUI154"/>
      <c r="LUJ154"/>
      <c r="LUK154"/>
      <c r="LUL154"/>
      <c r="LUM154"/>
      <c r="LUN154"/>
      <c r="LUO154"/>
      <c r="LUP154"/>
      <c r="LUQ154"/>
      <c r="LUR154"/>
      <c r="LUS154"/>
      <c r="LUT154"/>
      <c r="LUU154"/>
      <c r="LUV154"/>
      <c r="LUW154"/>
      <c r="LUX154"/>
      <c r="LUY154"/>
      <c r="LUZ154"/>
      <c r="LVA154"/>
      <c r="LVB154"/>
      <c r="LVC154"/>
      <c r="LVD154"/>
      <c r="LVE154"/>
      <c r="LVF154"/>
      <c r="LVG154"/>
      <c r="LVH154"/>
      <c r="LVI154"/>
      <c r="LVJ154"/>
      <c r="LVK154"/>
      <c r="LVL154"/>
      <c r="LVM154"/>
      <c r="LVN154"/>
      <c r="LVO154"/>
      <c r="LVP154"/>
      <c r="LVQ154"/>
      <c r="LVR154"/>
      <c r="LVS154"/>
      <c r="LVT154"/>
      <c r="LVU154"/>
      <c r="LVV154"/>
      <c r="LVW154"/>
      <c r="LVX154"/>
      <c r="LVY154"/>
      <c r="LVZ154"/>
      <c r="LWA154"/>
      <c r="LWB154"/>
      <c r="LWC154"/>
      <c r="LWD154"/>
      <c r="LWE154"/>
      <c r="LWF154"/>
      <c r="LWG154"/>
      <c r="LWH154"/>
      <c r="LWI154"/>
      <c r="LWJ154"/>
      <c r="LWK154"/>
      <c r="LWL154"/>
      <c r="LWM154"/>
      <c r="LWN154"/>
      <c r="LWO154"/>
      <c r="LWP154"/>
      <c r="LWQ154"/>
      <c r="LWR154"/>
      <c r="LWS154"/>
      <c r="LWT154"/>
      <c r="LWU154"/>
      <c r="LWV154"/>
      <c r="LWW154"/>
      <c r="LWX154"/>
      <c r="LWY154"/>
      <c r="LWZ154"/>
      <c r="LXA154"/>
      <c r="LXB154"/>
      <c r="LXC154"/>
      <c r="LXD154"/>
      <c r="LXE154"/>
      <c r="LXF154"/>
      <c r="LXG154"/>
      <c r="LXH154"/>
      <c r="LXI154"/>
      <c r="LXJ154"/>
      <c r="LXK154"/>
      <c r="LXL154"/>
      <c r="LXM154"/>
      <c r="LXN154"/>
      <c r="LXO154"/>
      <c r="LXP154"/>
      <c r="LXQ154"/>
      <c r="LXR154"/>
      <c r="LXS154"/>
      <c r="LXT154"/>
      <c r="LXU154"/>
      <c r="LXV154"/>
      <c r="LXW154"/>
      <c r="LXX154"/>
      <c r="LXY154"/>
      <c r="LXZ154"/>
      <c r="LYA154"/>
      <c r="LYB154"/>
      <c r="LYC154"/>
      <c r="LYD154"/>
      <c r="LYE154"/>
      <c r="LYF154"/>
      <c r="LYG154"/>
      <c r="LYH154"/>
      <c r="LYI154"/>
      <c r="LYJ154"/>
      <c r="LYK154"/>
      <c r="LYL154"/>
      <c r="LYM154"/>
      <c r="LYN154"/>
      <c r="LYO154"/>
      <c r="LYP154"/>
      <c r="LYQ154"/>
      <c r="LYR154"/>
      <c r="LYS154"/>
      <c r="LYT154"/>
      <c r="LYU154"/>
      <c r="LYV154"/>
      <c r="LYW154"/>
      <c r="LYX154"/>
      <c r="LYY154"/>
      <c r="LYZ154"/>
      <c r="LZA154"/>
      <c r="LZB154"/>
      <c r="LZC154"/>
      <c r="LZD154"/>
      <c r="LZE154"/>
      <c r="LZF154"/>
      <c r="LZG154"/>
      <c r="LZH154"/>
      <c r="LZI154"/>
      <c r="LZJ154"/>
      <c r="LZK154"/>
      <c r="LZL154"/>
      <c r="LZM154"/>
      <c r="LZN154"/>
      <c r="LZO154"/>
      <c r="LZP154"/>
      <c r="LZQ154"/>
      <c r="LZR154"/>
      <c r="LZS154"/>
      <c r="LZT154"/>
      <c r="LZU154"/>
      <c r="LZV154"/>
      <c r="LZW154"/>
      <c r="LZX154"/>
      <c r="LZY154"/>
      <c r="LZZ154"/>
      <c r="MAA154"/>
      <c r="MAB154"/>
      <c r="MAC154"/>
      <c r="MAD154"/>
      <c r="MAE154"/>
      <c r="MAF154"/>
      <c r="MAG154"/>
      <c r="MAH154"/>
      <c r="MAI154"/>
      <c r="MAJ154"/>
      <c r="MAK154"/>
      <c r="MAL154"/>
      <c r="MAM154"/>
      <c r="MAN154"/>
      <c r="MAO154"/>
      <c r="MAP154"/>
      <c r="MAQ154"/>
      <c r="MAR154"/>
      <c r="MAS154"/>
      <c r="MAT154"/>
      <c r="MAU154"/>
      <c r="MAV154"/>
      <c r="MAW154"/>
      <c r="MAX154"/>
      <c r="MAY154"/>
      <c r="MAZ154"/>
      <c r="MBA154"/>
      <c r="MBB154"/>
      <c r="MBC154"/>
      <c r="MBD154"/>
      <c r="MBE154"/>
      <c r="MBF154"/>
      <c r="MBG154"/>
      <c r="MBH154"/>
      <c r="MBI154"/>
      <c r="MBJ154"/>
      <c r="MBK154"/>
      <c r="MBL154"/>
      <c r="MBM154"/>
      <c r="MBN154"/>
      <c r="MBO154"/>
      <c r="MBP154"/>
      <c r="MBQ154"/>
      <c r="MBR154"/>
      <c r="MBS154"/>
      <c r="MBT154"/>
      <c r="MBU154"/>
      <c r="MBV154"/>
      <c r="MBW154"/>
      <c r="MBX154"/>
      <c r="MBY154"/>
      <c r="MBZ154"/>
      <c r="MCA154"/>
      <c r="MCB154"/>
      <c r="MCC154"/>
      <c r="MCD154"/>
      <c r="MCE154"/>
      <c r="MCF154"/>
      <c r="MCG154"/>
      <c r="MCH154"/>
      <c r="MCI154"/>
      <c r="MCJ154"/>
      <c r="MCK154"/>
      <c r="MCL154"/>
      <c r="MCM154"/>
      <c r="MCN154"/>
      <c r="MCO154"/>
      <c r="MCP154"/>
      <c r="MCQ154"/>
      <c r="MCR154"/>
      <c r="MCS154"/>
      <c r="MCT154"/>
      <c r="MCU154"/>
      <c r="MCV154"/>
      <c r="MCW154"/>
      <c r="MCX154"/>
      <c r="MCY154"/>
      <c r="MCZ154"/>
      <c r="MDA154"/>
      <c r="MDB154"/>
      <c r="MDC154"/>
      <c r="MDD154"/>
      <c r="MDE154"/>
      <c r="MDF154"/>
      <c r="MDG154"/>
      <c r="MDH154"/>
      <c r="MDI154"/>
      <c r="MDJ154"/>
      <c r="MDK154"/>
      <c r="MDL154"/>
      <c r="MDM154"/>
      <c r="MDN154"/>
      <c r="MDO154"/>
      <c r="MDP154"/>
      <c r="MDQ154"/>
      <c r="MDR154"/>
      <c r="MDS154"/>
      <c r="MDT154"/>
      <c r="MDU154"/>
      <c r="MDV154"/>
      <c r="MDW154"/>
      <c r="MDX154"/>
      <c r="MDY154"/>
      <c r="MDZ154"/>
      <c r="MEA154"/>
      <c r="MEB154"/>
      <c r="MEC154"/>
      <c r="MED154"/>
      <c r="MEE154"/>
      <c r="MEF154"/>
      <c r="MEG154"/>
      <c r="MEH154"/>
      <c r="MEI154"/>
      <c r="MEJ154"/>
      <c r="MEK154"/>
      <c r="MEL154"/>
      <c r="MEM154"/>
      <c r="MEN154"/>
      <c r="MEO154"/>
      <c r="MEP154"/>
      <c r="MEQ154"/>
      <c r="MER154"/>
      <c r="MES154"/>
      <c r="MET154"/>
      <c r="MEU154"/>
      <c r="MEV154"/>
      <c r="MEW154"/>
      <c r="MEX154"/>
      <c r="MEY154"/>
      <c r="MEZ154"/>
      <c r="MFA154"/>
      <c r="MFB154"/>
      <c r="MFC154"/>
      <c r="MFD154"/>
      <c r="MFE154"/>
      <c r="MFF154"/>
      <c r="MFG154"/>
      <c r="MFH154"/>
      <c r="MFI154"/>
      <c r="MFJ154"/>
      <c r="MFK154"/>
      <c r="MFL154"/>
      <c r="MFM154"/>
      <c r="MFN154"/>
      <c r="MFO154"/>
      <c r="MFP154"/>
      <c r="MFQ154"/>
      <c r="MFR154"/>
      <c r="MFS154"/>
      <c r="MFT154"/>
      <c r="MFU154"/>
      <c r="MFV154"/>
      <c r="MFW154"/>
      <c r="MFX154"/>
      <c r="MFY154"/>
      <c r="MFZ154"/>
      <c r="MGA154"/>
      <c r="MGB154"/>
      <c r="MGC154"/>
      <c r="MGD154"/>
      <c r="MGE154"/>
      <c r="MGF154"/>
      <c r="MGG154"/>
      <c r="MGH154"/>
      <c r="MGI154"/>
      <c r="MGJ154"/>
      <c r="MGK154"/>
      <c r="MGL154"/>
      <c r="MGM154"/>
      <c r="MGN154"/>
      <c r="MGO154"/>
      <c r="MGP154"/>
      <c r="MGQ154"/>
      <c r="MGR154"/>
      <c r="MGS154"/>
      <c r="MGT154"/>
      <c r="MGU154"/>
      <c r="MGV154"/>
      <c r="MGW154"/>
      <c r="MGX154"/>
      <c r="MGY154"/>
      <c r="MGZ154"/>
      <c r="MHA154"/>
      <c r="MHB154"/>
      <c r="MHC154"/>
      <c r="MHD154"/>
      <c r="MHE154"/>
      <c r="MHF154"/>
      <c r="MHG154"/>
      <c r="MHH154"/>
      <c r="MHI154"/>
      <c r="MHJ154"/>
      <c r="MHK154"/>
      <c r="MHL154"/>
      <c r="MHM154"/>
      <c r="MHN154"/>
      <c r="MHO154"/>
      <c r="MHP154"/>
      <c r="MHQ154"/>
      <c r="MHR154"/>
      <c r="MHS154"/>
      <c r="MHT154"/>
      <c r="MHU154"/>
      <c r="MHV154"/>
      <c r="MHW154"/>
      <c r="MHX154"/>
      <c r="MHY154"/>
      <c r="MHZ154"/>
      <c r="MIA154"/>
      <c r="MIB154"/>
      <c r="MIC154"/>
      <c r="MID154"/>
      <c r="MIE154"/>
      <c r="MIF154"/>
      <c r="MIG154"/>
      <c r="MIH154"/>
      <c r="MII154"/>
      <c r="MIJ154"/>
      <c r="MIK154"/>
      <c r="MIL154"/>
      <c r="MIM154"/>
      <c r="MIN154"/>
      <c r="MIO154"/>
      <c r="MIP154"/>
      <c r="MIQ154"/>
      <c r="MIR154"/>
      <c r="MIS154"/>
      <c r="MIT154"/>
      <c r="MIU154"/>
      <c r="MIV154"/>
      <c r="MIW154"/>
      <c r="MIX154"/>
      <c r="MIY154"/>
      <c r="MIZ154"/>
      <c r="MJA154"/>
      <c r="MJB154"/>
      <c r="MJC154"/>
      <c r="MJD154"/>
      <c r="MJE154"/>
      <c r="MJF154"/>
      <c r="MJG154"/>
      <c r="MJH154"/>
      <c r="MJI154"/>
      <c r="MJJ154"/>
      <c r="MJK154"/>
      <c r="MJL154"/>
      <c r="MJM154"/>
      <c r="MJN154"/>
      <c r="MJO154"/>
      <c r="MJP154"/>
      <c r="MJQ154"/>
      <c r="MJR154"/>
      <c r="MJS154"/>
      <c r="MJT154"/>
      <c r="MJU154"/>
      <c r="MJV154"/>
      <c r="MJW154"/>
      <c r="MJX154"/>
      <c r="MJY154"/>
      <c r="MJZ154"/>
      <c r="MKA154"/>
      <c r="MKB154"/>
      <c r="MKC154"/>
      <c r="MKD154"/>
      <c r="MKE154"/>
      <c r="MKF154"/>
      <c r="MKG154"/>
      <c r="MKH154"/>
      <c r="MKI154"/>
      <c r="MKJ154"/>
      <c r="MKK154"/>
      <c r="MKL154"/>
      <c r="MKM154"/>
      <c r="MKN154"/>
      <c r="MKO154"/>
      <c r="MKP154"/>
      <c r="MKQ154"/>
      <c r="MKR154"/>
      <c r="MKS154"/>
      <c r="MKT154"/>
      <c r="MKU154"/>
      <c r="MKV154"/>
      <c r="MKW154"/>
      <c r="MKX154"/>
      <c r="MKY154"/>
      <c r="MKZ154"/>
      <c r="MLA154"/>
      <c r="MLB154"/>
      <c r="MLC154"/>
      <c r="MLD154"/>
      <c r="MLE154"/>
      <c r="MLF154"/>
      <c r="MLG154"/>
      <c r="MLH154"/>
      <c r="MLI154"/>
      <c r="MLJ154"/>
      <c r="MLK154"/>
      <c r="MLL154"/>
      <c r="MLM154"/>
      <c r="MLN154"/>
      <c r="MLO154"/>
      <c r="MLP154"/>
      <c r="MLQ154"/>
      <c r="MLR154"/>
      <c r="MLS154"/>
      <c r="MLT154"/>
      <c r="MLU154"/>
      <c r="MLV154"/>
      <c r="MLW154"/>
      <c r="MLX154"/>
      <c r="MLY154"/>
      <c r="MLZ154"/>
      <c r="MMA154"/>
      <c r="MMB154"/>
      <c r="MMC154"/>
      <c r="MMD154"/>
      <c r="MME154"/>
      <c r="MMF154"/>
      <c r="MMG154"/>
      <c r="MMH154"/>
      <c r="MMI154"/>
      <c r="MMJ154"/>
      <c r="MMK154"/>
      <c r="MML154"/>
      <c r="MMM154"/>
      <c r="MMN154"/>
      <c r="MMO154"/>
      <c r="MMP154"/>
      <c r="MMQ154"/>
      <c r="MMR154"/>
      <c r="MMS154"/>
      <c r="MMT154"/>
      <c r="MMU154"/>
      <c r="MMV154"/>
      <c r="MMW154"/>
      <c r="MMX154"/>
      <c r="MMY154"/>
      <c r="MMZ154"/>
      <c r="MNA154"/>
      <c r="MNB154"/>
      <c r="MNC154"/>
      <c r="MND154"/>
      <c r="MNE154"/>
      <c r="MNF154"/>
      <c r="MNG154"/>
      <c r="MNH154"/>
      <c r="MNI154"/>
      <c r="MNJ154"/>
      <c r="MNK154"/>
      <c r="MNL154"/>
      <c r="MNM154"/>
      <c r="MNN154"/>
      <c r="MNO154"/>
      <c r="MNP154"/>
      <c r="MNQ154"/>
      <c r="MNR154"/>
      <c r="MNS154"/>
      <c r="MNT154"/>
      <c r="MNU154"/>
      <c r="MNV154"/>
      <c r="MNW154"/>
      <c r="MNX154"/>
      <c r="MNY154"/>
      <c r="MNZ154"/>
      <c r="MOA154"/>
      <c r="MOB154"/>
      <c r="MOC154"/>
      <c r="MOD154"/>
      <c r="MOE154"/>
      <c r="MOF154"/>
      <c r="MOG154"/>
      <c r="MOH154"/>
      <c r="MOI154"/>
      <c r="MOJ154"/>
      <c r="MOK154"/>
      <c r="MOL154"/>
      <c r="MOM154"/>
      <c r="MON154"/>
      <c r="MOO154"/>
      <c r="MOP154"/>
      <c r="MOQ154"/>
      <c r="MOR154"/>
      <c r="MOS154"/>
      <c r="MOT154"/>
      <c r="MOU154"/>
      <c r="MOV154"/>
      <c r="MOW154"/>
      <c r="MOX154"/>
      <c r="MOY154"/>
      <c r="MOZ154"/>
      <c r="MPA154"/>
      <c r="MPB154"/>
      <c r="MPC154"/>
      <c r="MPD154"/>
      <c r="MPE154"/>
      <c r="MPF154"/>
      <c r="MPG154"/>
      <c r="MPH154"/>
      <c r="MPI154"/>
      <c r="MPJ154"/>
      <c r="MPK154"/>
      <c r="MPL154"/>
      <c r="MPM154"/>
      <c r="MPN154"/>
      <c r="MPO154"/>
      <c r="MPP154"/>
      <c r="MPQ154"/>
      <c r="MPR154"/>
      <c r="MPS154"/>
      <c r="MPT154"/>
      <c r="MPU154"/>
      <c r="MPV154"/>
      <c r="MPW154"/>
      <c r="MPX154"/>
      <c r="MPY154"/>
      <c r="MPZ154"/>
      <c r="MQA154"/>
      <c r="MQB154"/>
      <c r="MQC154"/>
      <c r="MQD154"/>
      <c r="MQE154"/>
      <c r="MQF154"/>
      <c r="MQG154"/>
      <c r="MQH154"/>
      <c r="MQI154"/>
      <c r="MQJ154"/>
      <c r="MQK154"/>
      <c r="MQL154"/>
      <c r="MQM154"/>
      <c r="MQN154"/>
      <c r="MQO154"/>
      <c r="MQP154"/>
      <c r="MQQ154"/>
      <c r="MQR154"/>
      <c r="MQS154"/>
      <c r="MQT154"/>
      <c r="MQU154"/>
      <c r="MQV154"/>
      <c r="MQW154"/>
      <c r="MQX154"/>
      <c r="MQY154"/>
      <c r="MQZ154"/>
      <c r="MRA154"/>
      <c r="MRB154"/>
      <c r="MRC154"/>
      <c r="MRD154"/>
      <c r="MRE154"/>
      <c r="MRF154"/>
      <c r="MRG154"/>
      <c r="MRH154"/>
      <c r="MRI154"/>
      <c r="MRJ154"/>
      <c r="MRK154"/>
      <c r="MRL154"/>
      <c r="MRM154"/>
      <c r="MRN154"/>
      <c r="MRO154"/>
      <c r="MRP154"/>
      <c r="MRQ154"/>
      <c r="MRR154"/>
      <c r="MRS154"/>
      <c r="MRT154"/>
      <c r="MRU154"/>
      <c r="MRV154"/>
      <c r="MRW154"/>
      <c r="MRX154"/>
      <c r="MRY154"/>
      <c r="MRZ154"/>
      <c r="MSA154"/>
      <c r="MSB154"/>
      <c r="MSC154"/>
      <c r="MSD154"/>
      <c r="MSE154"/>
      <c r="MSF154"/>
      <c r="MSG154"/>
      <c r="MSH154"/>
      <c r="MSI154"/>
      <c r="MSJ154"/>
      <c r="MSK154"/>
      <c r="MSL154"/>
      <c r="MSM154"/>
      <c r="MSN154"/>
      <c r="MSO154"/>
      <c r="MSP154"/>
      <c r="MSQ154"/>
      <c r="MSR154"/>
      <c r="MSS154"/>
      <c r="MST154"/>
      <c r="MSU154"/>
      <c r="MSV154"/>
      <c r="MSW154"/>
      <c r="MSX154"/>
      <c r="MSY154"/>
      <c r="MSZ154"/>
      <c r="MTA154"/>
      <c r="MTB154"/>
      <c r="MTC154"/>
      <c r="MTD154"/>
      <c r="MTE154"/>
      <c r="MTF154"/>
      <c r="MTG154"/>
      <c r="MTH154"/>
      <c r="MTI154"/>
      <c r="MTJ154"/>
      <c r="MTK154"/>
      <c r="MTL154"/>
      <c r="MTM154"/>
      <c r="MTN154"/>
      <c r="MTO154"/>
      <c r="MTP154"/>
      <c r="MTQ154"/>
      <c r="MTR154"/>
      <c r="MTS154"/>
      <c r="MTT154"/>
      <c r="MTU154"/>
      <c r="MTV154"/>
      <c r="MTW154"/>
      <c r="MTX154"/>
      <c r="MTY154"/>
      <c r="MTZ154"/>
      <c r="MUA154"/>
      <c r="MUB154"/>
      <c r="MUC154"/>
      <c r="MUD154"/>
      <c r="MUE154"/>
      <c r="MUF154"/>
      <c r="MUG154"/>
      <c r="MUH154"/>
      <c r="MUI154"/>
      <c r="MUJ154"/>
      <c r="MUK154"/>
      <c r="MUL154"/>
      <c r="MUM154"/>
      <c r="MUN154"/>
      <c r="MUO154"/>
      <c r="MUP154"/>
      <c r="MUQ154"/>
      <c r="MUR154"/>
      <c r="MUS154"/>
      <c r="MUT154"/>
      <c r="MUU154"/>
      <c r="MUV154"/>
      <c r="MUW154"/>
      <c r="MUX154"/>
      <c r="MUY154"/>
      <c r="MUZ154"/>
      <c r="MVA154"/>
      <c r="MVB154"/>
      <c r="MVC154"/>
      <c r="MVD154"/>
      <c r="MVE154"/>
      <c r="MVF154"/>
      <c r="MVG154"/>
      <c r="MVH154"/>
      <c r="MVI154"/>
      <c r="MVJ154"/>
      <c r="MVK154"/>
      <c r="MVL154"/>
      <c r="MVM154"/>
      <c r="MVN154"/>
      <c r="MVO154"/>
      <c r="MVP154"/>
      <c r="MVQ154"/>
      <c r="MVR154"/>
      <c r="MVS154"/>
      <c r="MVT154"/>
      <c r="MVU154"/>
      <c r="MVV154"/>
      <c r="MVW154"/>
      <c r="MVX154"/>
      <c r="MVY154"/>
      <c r="MVZ154"/>
      <c r="MWA154"/>
      <c r="MWB154"/>
      <c r="MWC154"/>
      <c r="MWD154"/>
      <c r="MWE154"/>
      <c r="MWF154"/>
      <c r="MWG154"/>
      <c r="MWH154"/>
      <c r="MWI154"/>
      <c r="MWJ154"/>
      <c r="MWK154"/>
      <c r="MWL154"/>
      <c r="MWM154"/>
      <c r="MWN154"/>
      <c r="MWO154"/>
      <c r="MWP154"/>
      <c r="MWQ154"/>
      <c r="MWR154"/>
      <c r="MWS154"/>
      <c r="MWT154"/>
      <c r="MWU154"/>
      <c r="MWV154"/>
      <c r="MWW154"/>
      <c r="MWX154"/>
      <c r="MWY154"/>
      <c r="MWZ154"/>
      <c r="MXA154"/>
      <c r="MXB154"/>
      <c r="MXC154"/>
      <c r="MXD154"/>
      <c r="MXE154"/>
      <c r="MXF154"/>
      <c r="MXG154"/>
      <c r="MXH154"/>
      <c r="MXI154"/>
      <c r="MXJ154"/>
      <c r="MXK154"/>
      <c r="MXL154"/>
      <c r="MXM154"/>
      <c r="MXN154"/>
      <c r="MXO154"/>
      <c r="MXP154"/>
      <c r="MXQ154"/>
      <c r="MXR154"/>
      <c r="MXS154"/>
      <c r="MXT154"/>
      <c r="MXU154"/>
      <c r="MXV154"/>
      <c r="MXW154"/>
      <c r="MXX154"/>
      <c r="MXY154"/>
      <c r="MXZ154"/>
      <c r="MYA154"/>
      <c r="MYB154"/>
      <c r="MYC154"/>
      <c r="MYD154"/>
      <c r="MYE154"/>
      <c r="MYF154"/>
      <c r="MYG154"/>
      <c r="MYH154"/>
      <c r="MYI154"/>
      <c r="MYJ154"/>
      <c r="MYK154"/>
      <c r="MYL154"/>
      <c r="MYM154"/>
      <c r="MYN154"/>
      <c r="MYO154"/>
      <c r="MYP154"/>
      <c r="MYQ154"/>
      <c r="MYR154"/>
      <c r="MYS154"/>
      <c r="MYT154"/>
      <c r="MYU154"/>
      <c r="MYV154"/>
      <c r="MYW154"/>
      <c r="MYX154"/>
      <c r="MYY154"/>
      <c r="MYZ154"/>
      <c r="MZA154"/>
      <c r="MZB154"/>
      <c r="MZC154"/>
      <c r="MZD154"/>
      <c r="MZE154"/>
      <c r="MZF154"/>
      <c r="MZG154"/>
      <c r="MZH154"/>
      <c r="MZI154"/>
      <c r="MZJ154"/>
      <c r="MZK154"/>
      <c r="MZL154"/>
      <c r="MZM154"/>
      <c r="MZN154"/>
      <c r="MZO154"/>
      <c r="MZP154"/>
      <c r="MZQ154"/>
      <c r="MZR154"/>
      <c r="MZS154"/>
      <c r="MZT154"/>
      <c r="MZU154"/>
      <c r="MZV154"/>
      <c r="MZW154"/>
      <c r="MZX154"/>
      <c r="MZY154"/>
      <c r="MZZ154"/>
      <c r="NAA154"/>
      <c r="NAB154"/>
      <c r="NAC154"/>
      <c r="NAD154"/>
      <c r="NAE154"/>
      <c r="NAF154"/>
      <c r="NAG154"/>
      <c r="NAH154"/>
      <c r="NAI154"/>
      <c r="NAJ154"/>
      <c r="NAK154"/>
      <c r="NAL154"/>
      <c r="NAM154"/>
      <c r="NAN154"/>
      <c r="NAO154"/>
      <c r="NAP154"/>
      <c r="NAQ154"/>
      <c r="NAR154"/>
      <c r="NAS154"/>
      <c r="NAT154"/>
      <c r="NAU154"/>
      <c r="NAV154"/>
      <c r="NAW154"/>
      <c r="NAX154"/>
      <c r="NAY154"/>
      <c r="NAZ154"/>
      <c r="NBA154"/>
      <c r="NBB154"/>
      <c r="NBC154"/>
      <c r="NBD154"/>
      <c r="NBE154"/>
      <c r="NBF154"/>
      <c r="NBG154"/>
      <c r="NBH154"/>
      <c r="NBI154"/>
      <c r="NBJ154"/>
      <c r="NBK154"/>
      <c r="NBL154"/>
      <c r="NBM154"/>
      <c r="NBN154"/>
      <c r="NBO154"/>
      <c r="NBP154"/>
      <c r="NBQ154"/>
      <c r="NBR154"/>
      <c r="NBS154"/>
      <c r="NBT154"/>
      <c r="NBU154"/>
      <c r="NBV154"/>
      <c r="NBW154"/>
      <c r="NBX154"/>
      <c r="NBY154"/>
      <c r="NBZ154"/>
      <c r="NCA154"/>
      <c r="NCB154"/>
      <c r="NCC154"/>
      <c r="NCD154"/>
      <c r="NCE154"/>
      <c r="NCF154"/>
      <c r="NCG154"/>
      <c r="NCH154"/>
      <c r="NCI154"/>
      <c r="NCJ154"/>
      <c r="NCK154"/>
      <c r="NCL154"/>
      <c r="NCM154"/>
      <c r="NCN154"/>
      <c r="NCO154"/>
      <c r="NCP154"/>
      <c r="NCQ154"/>
      <c r="NCR154"/>
      <c r="NCS154"/>
      <c r="NCT154"/>
      <c r="NCU154"/>
      <c r="NCV154"/>
      <c r="NCW154"/>
      <c r="NCX154"/>
      <c r="NCY154"/>
      <c r="NCZ154"/>
      <c r="NDA154"/>
      <c r="NDB154"/>
      <c r="NDC154"/>
      <c r="NDD154"/>
      <c r="NDE154"/>
      <c r="NDF154"/>
      <c r="NDG154"/>
      <c r="NDH154"/>
      <c r="NDI154"/>
      <c r="NDJ154"/>
      <c r="NDK154"/>
      <c r="NDL154"/>
      <c r="NDM154"/>
      <c r="NDN154"/>
      <c r="NDO154"/>
      <c r="NDP154"/>
      <c r="NDQ154"/>
      <c r="NDR154"/>
      <c r="NDS154"/>
      <c r="NDT154"/>
      <c r="NDU154"/>
      <c r="NDV154"/>
      <c r="NDW154"/>
      <c r="NDX154"/>
      <c r="NDY154"/>
      <c r="NDZ154"/>
      <c r="NEA154"/>
      <c r="NEB154"/>
      <c r="NEC154"/>
      <c r="NED154"/>
      <c r="NEE154"/>
      <c r="NEF154"/>
      <c r="NEG154"/>
      <c r="NEH154"/>
      <c r="NEI154"/>
      <c r="NEJ154"/>
      <c r="NEK154"/>
      <c r="NEL154"/>
      <c r="NEM154"/>
      <c r="NEN154"/>
      <c r="NEO154"/>
      <c r="NEP154"/>
      <c r="NEQ154"/>
      <c r="NER154"/>
      <c r="NES154"/>
      <c r="NET154"/>
      <c r="NEU154"/>
      <c r="NEV154"/>
      <c r="NEW154"/>
      <c r="NEX154"/>
      <c r="NEY154"/>
      <c r="NEZ154"/>
      <c r="NFA154"/>
      <c r="NFB154"/>
      <c r="NFC154"/>
      <c r="NFD154"/>
      <c r="NFE154"/>
      <c r="NFF154"/>
      <c r="NFG154"/>
      <c r="NFH154"/>
      <c r="NFI154"/>
      <c r="NFJ154"/>
      <c r="NFK154"/>
      <c r="NFL154"/>
      <c r="NFM154"/>
      <c r="NFN154"/>
      <c r="NFO154"/>
      <c r="NFP154"/>
      <c r="NFQ154"/>
      <c r="NFR154"/>
      <c r="NFS154"/>
      <c r="NFT154"/>
      <c r="NFU154"/>
      <c r="NFV154"/>
      <c r="NFW154"/>
      <c r="NFX154"/>
      <c r="NFY154"/>
      <c r="NFZ154"/>
      <c r="NGA154"/>
      <c r="NGB154"/>
      <c r="NGC154"/>
      <c r="NGD154"/>
      <c r="NGE154"/>
      <c r="NGF154"/>
      <c r="NGG154"/>
      <c r="NGH154"/>
      <c r="NGI154"/>
      <c r="NGJ154"/>
      <c r="NGK154"/>
      <c r="NGL154"/>
      <c r="NGM154"/>
      <c r="NGN154"/>
      <c r="NGO154"/>
      <c r="NGP154"/>
      <c r="NGQ154"/>
      <c r="NGR154"/>
      <c r="NGS154"/>
      <c r="NGT154"/>
      <c r="NGU154"/>
      <c r="NGV154"/>
      <c r="NGW154"/>
      <c r="NGX154"/>
      <c r="NGY154"/>
      <c r="NGZ154"/>
      <c r="NHA154"/>
      <c r="NHB154"/>
      <c r="NHC154"/>
      <c r="NHD154"/>
      <c r="NHE154"/>
      <c r="NHF154"/>
      <c r="NHG154"/>
      <c r="NHH154"/>
      <c r="NHI154"/>
      <c r="NHJ154"/>
      <c r="NHK154"/>
      <c r="NHL154"/>
      <c r="NHM154"/>
      <c r="NHN154"/>
      <c r="NHO154"/>
      <c r="NHP154"/>
      <c r="NHQ154"/>
      <c r="NHR154"/>
      <c r="NHS154"/>
      <c r="NHT154"/>
      <c r="NHU154"/>
      <c r="NHV154"/>
      <c r="NHW154"/>
      <c r="NHX154"/>
      <c r="NHY154"/>
      <c r="NHZ154"/>
      <c r="NIA154"/>
      <c r="NIB154"/>
      <c r="NIC154"/>
      <c r="NID154"/>
      <c r="NIE154"/>
      <c r="NIF154"/>
      <c r="NIG154"/>
      <c r="NIH154"/>
      <c r="NII154"/>
      <c r="NIJ154"/>
      <c r="NIK154"/>
      <c r="NIL154"/>
      <c r="NIM154"/>
      <c r="NIN154"/>
      <c r="NIO154"/>
      <c r="NIP154"/>
      <c r="NIQ154"/>
      <c r="NIR154"/>
      <c r="NIS154"/>
      <c r="NIT154"/>
      <c r="NIU154"/>
      <c r="NIV154"/>
      <c r="NIW154"/>
      <c r="NIX154"/>
      <c r="NIY154"/>
      <c r="NIZ154"/>
      <c r="NJA154"/>
      <c r="NJB154"/>
      <c r="NJC154"/>
      <c r="NJD154"/>
      <c r="NJE154"/>
      <c r="NJF154"/>
      <c r="NJG154"/>
      <c r="NJH154"/>
      <c r="NJI154"/>
      <c r="NJJ154"/>
      <c r="NJK154"/>
      <c r="NJL154"/>
      <c r="NJM154"/>
      <c r="NJN154"/>
      <c r="NJO154"/>
      <c r="NJP154"/>
      <c r="NJQ154"/>
      <c r="NJR154"/>
      <c r="NJS154"/>
      <c r="NJT154"/>
      <c r="NJU154"/>
      <c r="NJV154"/>
      <c r="NJW154"/>
      <c r="NJX154"/>
      <c r="NJY154"/>
      <c r="NJZ154"/>
      <c r="NKA154"/>
      <c r="NKB154"/>
      <c r="NKC154"/>
      <c r="NKD154"/>
      <c r="NKE154"/>
      <c r="NKF154"/>
      <c r="NKG154"/>
      <c r="NKH154"/>
      <c r="NKI154"/>
      <c r="NKJ154"/>
      <c r="NKK154"/>
      <c r="NKL154"/>
      <c r="NKM154"/>
      <c r="NKN154"/>
      <c r="NKO154"/>
      <c r="NKP154"/>
      <c r="NKQ154"/>
      <c r="NKR154"/>
      <c r="NKS154"/>
      <c r="NKT154"/>
      <c r="NKU154"/>
      <c r="NKV154"/>
      <c r="NKW154"/>
      <c r="NKX154"/>
      <c r="NKY154"/>
      <c r="NKZ154"/>
      <c r="NLA154"/>
      <c r="NLB154"/>
      <c r="NLC154"/>
      <c r="NLD154"/>
      <c r="NLE154"/>
      <c r="NLF154"/>
      <c r="NLG154"/>
      <c r="NLH154"/>
      <c r="NLI154"/>
      <c r="NLJ154"/>
      <c r="NLK154"/>
      <c r="NLL154"/>
      <c r="NLM154"/>
      <c r="NLN154"/>
      <c r="NLO154"/>
      <c r="NLP154"/>
      <c r="NLQ154"/>
      <c r="NLR154"/>
      <c r="NLS154"/>
      <c r="NLT154"/>
      <c r="NLU154"/>
      <c r="NLV154"/>
      <c r="NLW154"/>
      <c r="NLX154"/>
      <c r="NLY154"/>
      <c r="NLZ154"/>
      <c r="NMA154"/>
      <c r="NMB154"/>
      <c r="NMC154"/>
      <c r="NMD154"/>
      <c r="NME154"/>
      <c r="NMF154"/>
      <c r="NMG154"/>
      <c r="NMH154"/>
      <c r="NMI154"/>
      <c r="NMJ154"/>
      <c r="NMK154"/>
      <c r="NML154"/>
      <c r="NMM154"/>
      <c r="NMN154"/>
      <c r="NMO154"/>
      <c r="NMP154"/>
      <c r="NMQ154"/>
      <c r="NMR154"/>
      <c r="NMS154"/>
      <c r="NMT154"/>
      <c r="NMU154"/>
      <c r="NMV154"/>
      <c r="NMW154"/>
      <c r="NMX154"/>
      <c r="NMY154"/>
      <c r="NMZ154"/>
      <c r="NNA154"/>
      <c r="NNB154"/>
      <c r="NNC154"/>
      <c r="NND154"/>
      <c r="NNE154"/>
      <c r="NNF154"/>
      <c r="NNG154"/>
      <c r="NNH154"/>
      <c r="NNI154"/>
      <c r="NNJ154"/>
      <c r="NNK154"/>
      <c r="NNL154"/>
      <c r="NNM154"/>
      <c r="NNN154"/>
      <c r="NNO154"/>
      <c r="NNP154"/>
      <c r="NNQ154"/>
      <c r="NNR154"/>
      <c r="NNS154"/>
      <c r="NNT154"/>
      <c r="NNU154"/>
      <c r="NNV154"/>
      <c r="NNW154"/>
      <c r="NNX154"/>
      <c r="NNY154"/>
      <c r="NNZ154"/>
      <c r="NOA154"/>
      <c r="NOB154"/>
      <c r="NOC154"/>
      <c r="NOD154"/>
      <c r="NOE154"/>
      <c r="NOF154"/>
      <c r="NOG154"/>
      <c r="NOH154"/>
      <c r="NOI154"/>
      <c r="NOJ154"/>
      <c r="NOK154"/>
      <c r="NOL154"/>
      <c r="NOM154"/>
      <c r="NON154"/>
      <c r="NOO154"/>
      <c r="NOP154"/>
      <c r="NOQ154"/>
      <c r="NOR154"/>
      <c r="NOS154"/>
      <c r="NOT154"/>
      <c r="NOU154"/>
      <c r="NOV154"/>
      <c r="NOW154"/>
      <c r="NOX154"/>
      <c r="NOY154"/>
      <c r="NOZ154"/>
      <c r="NPA154"/>
      <c r="NPB154"/>
      <c r="NPC154"/>
      <c r="NPD154"/>
      <c r="NPE154"/>
      <c r="NPF154"/>
      <c r="NPG154"/>
      <c r="NPH154"/>
      <c r="NPI154"/>
      <c r="NPJ154"/>
      <c r="NPK154"/>
      <c r="NPL154"/>
      <c r="NPM154"/>
      <c r="NPN154"/>
      <c r="NPO154"/>
      <c r="NPP154"/>
      <c r="NPQ154"/>
      <c r="NPR154"/>
      <c r="NPS154"/>
      <c r="NPT154"/>
      <c r="NPU154"/>
      <c r="NPV154"/>
      <c r="NPW154"/>
      <c r="NPX154"/>
      <c r="NPY154"/>
      <c r="NPZ154"/>
      <c r="NQA154"/>
      <c r="NQB154"/>
      <c r="NQC154"/>
      <c r="NQD154"/>
      <c r="NQE154"/>
      <c r="NQF154"/>
      <c r="NQG154"/>
      <c r="NQH154"/>
      <c r="NQI154"/>
      <c r="NQJ154"/>
      <c r="NQK154"/>
      <c r="NQL154"/>
      <c r="NQM154"/>
      <c r="NQN154"/>
      <c r="NQO154"/>
      <c r="NQP154"/>
      <c r="NQQ154"/>
      <c r="NQR154"/>
      <c r="NQS154"/>
      <c r="NQT154"/>
      <c r="NQU154"/>
      <c r="NQV154"/>
      <c r="NQW154"/>
      <c r="NQX154"/>
      <c r="NQY154"/>
      <c r="NQZ154"/>
      <c r="NRA154"/>
      <c r="NRB154"/>
      <c r="NRC154"/>
      <c r="NRD154"/>
      <c r="NRE154"/>
      <c r="NRF154"/>
      <c r="NRG154"/>
      <c r="NRH154"/>
      <c r="NRI154"/>
      <c r="NRJ154"/>
      <c r="NRK154"/>
      <c r="NRL154"/>
      <c r="NRM154"/>
      <c r="NRN154"/>
      <c r="NRO154"/>
      <c r="NRP154"/>
      <c r="NRQ154"/>
      <c r="NRR154"/>
      <c r="NRS154"/>
      <c r="NRT154"/>
      <c r="NRU154"/>
      <c r="NRV154"/>
      <c r="NRW154"/>
      <c r="NRX154"/>
      <c r="NRY154"/>
      <c r="NRZ154"/>
      <c r="NSA154"/>
      <c r="NSB154"/>
      <c r="NSC154"/>
      <c r="NSD154"/>
      <c r="NSE154"/>
      <c r="NSF154"/>
      <c r="NSG154"/>
      <c r="NSH154"/>
      <c r="NSI154"/>
      <c r="NSJ154"/>
      <c r="NSK154"/>
      <c r="NSL154"/>
      <c r="NSM154"/>
      <c r="NSN154"/>
      <c r="NSO154"/>
      <c r="NSP154"/>
      <c r="NSQ154"/>
      <c r="NSR154"/>
      <c r="NSS154"/>
      <c r="NST154"/>
      <c r="NSU154"/>
      <c r="NSV154"/>
      <c r="NSW154"/>
      <c r="NSX154"/>
      <c r="NSY154"/>
      <c r="NSZ154"/>
      <c r="NTA154"/>
      <c r="NTB154"/>
      <c r="NTC154"/>
      <c r="NTD154"/>
      <c r="NTE154"/>
      <c r="NTF154"/>
      <c r="NTG154"/>
      <c r="NTH154"/>
      <c r="NTI154"/>
      <c r="NTJ154"/>
      <c r="NTK154"/>
      <c r="NTL154"/>
      <c r="NTM154"/>
      <c r="NTN154"/>
      <c r="NTO154"/>
      <c r="NTP154"/>
      <c r="NTQ154"/>
      <c r="NTR154"/>
      <c r="NTS154"/>
      <c r="NTT154"/>
      <c r="NTU154"/>
      <c r="NTV154"/>
      <c r="NTW154"/>
      <c r="NTX154"/>
      <c r="NTY154"/>
      <c r="NTZ154"/>
      <c r="NUA154"/>
      <c r="NUB154"/>
      <c r="NUC154"/>
      <c r="NUD154"/>
      <c r="NUE154"/>
      <c r="NUF154"/>
      <c r="NUG154"/>
      <c r="NUH154"/>
      <c r="NUI154"/>
      <c r="NUJ154"/>
      <c r="NUK154"/>
      <c r="NUL154"/>
      <c r="NUM154"/>
      <c r="NUN154"/>
      <c r="NUO154"/>
      <c r="NUP154"/>
      <c r="NUQ154"/>
      <c r="NUR154"/>
      <c r="NUS154"/>
      <c r="NUT154"/>
      <c r="NUU154"/>
      <c r="NUV154"/>
      <c r="NUW154"/>
      <c r="NUX154"/>
      <c r="NUY154"/>
      <c r="NUZ154"/>
      <c r="NVA154"/>
      <c r="NVB154"/>
      <c r="NVC154"/>
      <c r="NVD154"/>
      <c r="NVE154"/>
      <c r="NVF154"/>
      <c r="NVG154"/>
      <c r="NVH154"/>
      <c r="NVI154"/>
      <c r="NVJ154"/>
      <c r="NVK154"/>
      <c r="NVL154"/>
      <c r="NVM154"/>
      <c r="NVN154"/>
      <c r="NVO154"/>
      <c r="NVP154"/>
      <c r="NVQ154"/>
      <c r="NVR154"/>
      <c r="NVS154"/>
      <c r="NVT154"/>
      <c r="NVU154"/>
      <c r="NVV154"/>
      <c r="NVW154"/>
      <c r="NVX154"/>
      <c r="NVY154"/>
      <c r="NVZ154"/>
      <c r="NWA154"/>
      <c r="NWB154"/>
      <c r="NWC154"/>
      <c r="NWD154"/>
      <c r="NWE154"/>
      <c r="NWF154"/>
      <c r="NWG154"/>
      <c r="NWH154"/>
      <c r="NWI154"/>
      <c r="NWJ154"/>
      <c r="NWK154"/>
      <c r="NWL154"/>
      <c r="NWM154"/>
      <c r="NWN154"/>
      <c r="NWO154"/>
      <c r="NWP154"/>
      <c r="NWQ154"/>
      <c r="NWR154"/>
      <c r="NWS154"/>
      <c r="NWT154"/>
      <c r="NWU154"/>
      <c r="NWV154"/>
      <c r="NWW154"/>
      <c r="NWX154"/>
      <c r="NWY154"/>
      <c r="NWZ154"/>
      <c r="NXA154"/>
      <c r="NXB154"/>
      <c r="NXC154"/>
      <c r="NXD154"/>
      <c r="NXE154"/>
      <c r="NXF154"/>
      <c r="NXG154"/>
      <c r="NXH154"/>
      <c r="NXI154"/>
      <c r="NXJ154"/>
      <c r="NXK154"/>
      <c r="NXL154"/>
      <c r="NXM154"/>
      <c r="NXN154"/>
      <c r="NXO154"/>
      <c r="NXP154"/>
      <c r="NXQ154"/>
      <c r="NXR154"/>
      <c r="NXS154"/>
      <c r="NXT154"/>
      <c r="NXU154"/>
      <c r="NXV154"/>
      <c r="NXW154"/>
      <c r="NXX154"/>
      <c r="NXY154"/>
      <c r="NXZ154"/>
      <c r="NYA154"/>
      <c r="NYB154"/>
      <c r="NYC154"/>
      <c r="NYD154"/>
      <c r="NYE154"/>
      <c r="NYF154"/>
      <c r="NYG154"/>
      <c r="NYH154"/>
      <c r="NYI154"/>
      <c r="NYJ154"/>
      <c r="NYK154"/>
      <c r="NYL154"/>
      <c r="NYM154"/>
      <c r="NYN154"/>
      <c r="NYO154"/>
      <c r="NYP154"/>
      <c r="NYQ154"/>
      <c r="NYR154"/>
      <c r="NYS154"/>
      <c r="NYT154"/>
      <c r="NYU154"/>
      <c r="NYV154"/>
      <c r="NYW154"/>
      <c r="NYX154"/>
      <c r="NYY154"/>
      <c r="NYZ154"/>
      <c r="NZA154"/>
      <c r="NZB154"/>
      <c r="NZC154"/>
      <c r="NZD154"/>
      <c r="NZE154"/>
      <c r="NZF154"/>
      <c r="NZG154"/>
      <c r="NZH154"/>
      <c r="NZI154"/>
      <c r="NZJ154"/>
      <c r="NZK154"/>
      <c r="NZL154"/>
      <c r="NZM154"/>
      <c r="NZN154"/>
      <c r="NZO154"/>
      <c r="NZP154"/>
      <c r="NZQ154"/>
      <c r="NZR154"/>
      <c r="NZS154"/>
      <c r="NZT154"/>
      <c r="NZU154"/>
      <c r="NZV154"/>
      <c r="NZW154"/>
      <c r="NZX154"/>
      <c r="NZY154"/>
      <c r="NZZ154"/>
      <c r="OAA154"/>
      <c r="OAB154"/>
      <c r="OAC154"/>
      <c r="OAD154"/>
      <c r="OAE154"/>
      <c r="OAF154"/>
      <c r="OAG154"/>
      <c r="OAH154"/>
      <c r="OAI154"/>
      <c r="OAJ154"/>
      <c r="OAK154"/>
      <c r="OAL154"/>
      <c r="OAM154"/>
      <c r="OAN154"/>
      <c r="OAO154"/>
      <c r="OAP154"/>
      <c r="OAQ154"/>
      <c r="OAR154"/>
      <c r="OAS154"/>
      <c r="OAT154"/>
      <c r="OAU154"/>
      <c r="OAV154"/>
      <c r="OAW154"/>
      <c r="OAX154"/>
      <c r="OAY154"/>
      <c r="OAZ154"/>
      <c r="OBA154"/>
      <c r="OBB154"/>
      <c r="OBC154"/>
      <c r="OBD154"/>
      <c r="OBE154"/>
      <c r="OBF154"/>
      <c r="OBG154"/>
      <c r="OBH154"/>
      <c r="OBI154"/>
      <c r="OBJ154"/>
      <c r="OBK154"/>
      <c r="OBL154"/>
      <c r="OBM154"/>
      <c r="OBN154"/>
      <c r="OBO154"/>
      <c r="OBP154"/>
      <c r="OBQ154"/>
      <c r="OBR154"/>
      <c r="OBS154"/>
      <c r="OBT154"/>
      <c r="OBU154"/>
      <c r="OBV154"/>
      <c r="OBW154"/>
      <c r="OBX154"/>
      <c r="OBY154"/>
      <c r="OBZ154"/>
      <c r="OCA154"/>
      <c r="OCB154"/>
      <c r="OCC154"/>
      <c r="OCD154"/>
      <c r="OCE154"/>
      <c r="OCF154"/>
      <c r="OCG154"/>
      <c r="OCH154"/>
      <c r="OCI154"/>
      <c r="OCJ154"/>
      <c r="OCK154"/>
      <c r="OCL154"/>
      <c r="OCM154"/>
      <c r="OCN154"/>
      <c r="OCO154"/>
      <c r="OCP154"/>
      <c r="OCQ154"/>
      <c r="OCR154"/>
      <c r="OCS154"/>
      <c r="OCT154"/>
      <c r="OCU154"/>
      <c r="OCV154"/>
      <c r="OCW154"/>
      <c r="OCX154"/>
      <c r="OCY154"/>
      <c r="OCZ154"/>
      <c r="ODA154"/>
      <c r="ODB154"/>
      <c r="ODC154"/>
      <c r="ODD154"/>
      <c r="ODE154"/>
      <c r="ODF154"/>
      <c r="ODG154"/>
      <c r="ODH154"/>
      <c r="ODI154"/>
      <c r="ODJ154"/>
      <c r="ODK154"/>
      <c r="ODL154"/>
      <c r="ODM154"/>
      <c r="ODN154"/>
      <c r="ODO154"/>
      <c r="ODP154"/>
      <c r="ODQ154"/>
      <c r="ODR154"/>
      <c r="ODS154"/>
      <c r="ODT154"/>
      <c r="ODU154"/>
      <c r="ODV154"/>
      <c r="ODW154"/>
      <c r="ODX154"/>
      <c r="ODY154"/>
      <c r="ODZ154"/>
      <c r="OEA154"/>
      <c r="OEB154"/>
      <c r="OEC154"/>
      <c r="OED154"/>
      <c r="OEE154"/>
      <c r="OEF154"/>
      <c r="OEG154"/>
      <c r="OEH154"/>
      <c r="OEI154"/>
      <c r="OEJ154"/>
      <c r="OEK154"/>
      <c r="OEL154"/>
      <c r="OEM154"/>
      <c r="OEN154"/>
      <c r="OEO154"/>
      <c r="OEP154"/>
      <c r="OEQ154"/>
      <c r="OER154"/>
      <c r="OES154"/>
      <c r="OET154"/>
      <c r="OEU154"/>
      <c r="OEV154"/>
      <c r="OEW154"/>
      <c r="OEX154"/>
      <c r="OEY154"/>
      <c r="OEZ154"/>
      <c r="OFA154"/>
      <c r="OFB154"/>
      <c r="OFC154"/>
      <c r="OFD154"/>
      <c r="OFE154"/>
      <c r="OFF154"/>
      <c r="OFG154"/>
      <c r="OFH154"/>
      <c r="OFI154"/>
      <c r="OFJ154"/>
      <c r="OFK154"/>
      <c r="OFL154"/>
      <c r="OFM154"/>
      <c r="OFN154"/>
      <c r="OFO154"/>
      <c r="OFP154"/>
      <c r="OFQ154"/>
      <c r="OFR154"/>
      <c r="OFS154"/>
      <c r="OFT154"/>
      <c r="OFU154"/>
      <c r="OFV154"/>
      <c r="OFW154"/>
      <c r="OFX154"/>
      <c r="OFY154"/>
      <c r="OFZ154"/>
      <c r="OGA154"/>
      <c r="OGB154"/>
      <c r="OGC154"/>
      <c r="OGD154"/>
      <c r="OGE154"/>
      <c r="OGF154"/>
      <c r="OGG154"/>
      <c r="OGH154"/>
      <c r="OGI154"/>
      <c r="OGJ154"/>
      <c r="OGK154"/>
      <c r="OGL154"/>
      <c r="OGM154"/>
      <c r="OGN154"/>
      <c r="OGO154"/>
      <c r="OGP154"/>
      <c r="OGQ154"/>
      <c r="OGR154"/>
      <c r="OGS154"/>
      <c r="OGT154"/>
      <c r="OGU154"/>
      <c r="OGV154"/>
      <c r="OGW154"/>
      <c r="OGX154"/>
      <c r="OGY154"/>
      <c r="OGZ154"/>
      <c r="OHA154"/>
      <c r="OHB154"/>
      <c r="OHC154"/>
      <c r="OHD154"/>
      <c r="OHE154"/>
      <c r="OHF154"/>
      <c r="OHG154"/>
      <c r="OHH154"/>
      <c r="OHI154"/>
      <c r="OHJ154"/>
      <c r="OHK154"/>
      <c r="OHL154"/>
      <c r="OHM154"/>
      <c r="OHN154"/>
      <c r="OHO154"/>
      <c r="OHP154"/>
      <c r="OHQ154"/>
      <c r="OHR154"/>
      <c r="OHS154"/>
      <c r="OHT154"/>
      <c r="OHU154"/>
      <c r="OHV154"/>
      <c r="OHW154"/>
      <c r="OHX154"/>
      <c r="OHY154"/>
      <c r="OHZ154"/>
      <c r="OIA154"/>
      <c r="OIB154"/>
      <c r="OIC154"/>
      <c r="OID154"/>
      <c r="OIE154"/>
      <c r="OIF154"/>
      <c r="OIG154"/>
      <c r="OIH154"/>
      <c r="OII154"/>
      <c r="OIJ154"/>
      <c r="OIK154"/>
      <c r="OIL154"/>
      <c r="OIM154"/>
      <c r="OIN154"/>
      <c r="OIO154"/>
      <c r="OIP154"/>
      <c r="OIQ154"/>
      <c r="OIR154"/>
      <c r="OIS154"/>
      <c r="OIT154"/>
      <c r="OIU154"/>
      <c r="OIV154"/>
      <c r="OIW154"/>
      <c r="OIX154"/>
      <c r="OIY154"/>
      <c r="OIZ154"/>
      <c r="OJA154"/>
      <c r="OJB154"/>
      <c r="OJC154"/>
      <c r="OJD154"/>
      <c r="OJE154"/>
      <c r="OJF154"/>
      <c r="OJG154"/>
      <c r="OJH154"/>
      <c r="OJI154"/>
      <c r="OJJ154"/>
      <c r="OJK154"/>
      <c r="OJL154"/>
      <c r="OJM154"/>
      <c r="OJN154"/>
      <c r="OJO154"/>
      <c r="OJP154"/>
      <c r="OJQ154"/>
      <c r="OJR154"/>
      <c r="OJS154"/>
      <c r="OJT154"/>
      <c r="OJU154"/>
      <c r="OJV154"/>
      <c r="OJW154"/>
      <c r="OJX154"/>
      <c r="OJY154"/>
      <c r="OJZ154"/>
      <c r="OKA154"/>
      <c r="OKB154"/>
      <c r="OKC154"/>
      <c r="OKD154"/>
      <c r="OKE154"/>
      <c r="OKF154"/>
      <c r="OKG154"/>
      <c r="OKH154"/>
      <c r="OKI154"/>
      <c r="OKJ154"/>
      <c r="OKK154"/>
      <c r="OKL154"/>
      <c r="OKM154"/>
      <c r="OKN154"/>
      <c r="OKO154"/>
      <c r="OKP154"/>
      <c r="OKQ154"/>
      <c r="OKR154"/>
      <c r="OKS154"/>
      <c r="OKT154"/>
      <c r="OKU154"/>
      <c r="OKV154"/>
      <c r="OKW154"/>
      <c r="OKX154"/>
      <c r="OKY154"/>
      <c r="OKZ154"/>
      <c r="OLA154"/>
      <c r="OLB154"/>
      <c r="OLC154"/>
      <c r="OLD154"/>
      <c r="OLE154"/>
      <c r="OLF154"/>
      <c r="OLG154"/>
      <c r="OLH154"/>
      <c r="OLI154"/>
      <c r="OLJ154"/>
      <c r="OLK154"/>
      <c r="OLL154"/>
      <c r="OLM154"/>
      <c r="OLN154"/>
      <c r="OLO154"/>
      <c r="OLP154"/>
      <c r="OLQ154"/>
      <c r="OLR154"/>
      <c r="OLS154"/>
      <c r="OLT154"/>
      <c r="OLU154"/>
      <c r="OLV154"/>
      <c r="OLW154"/>
      <c r="OLX154"/>
      <c r="OLY154"/>
      <c r="OLZ154"/>
      <c r="OMA154"/>
      <c r="OMB154"/>
      <c r="OMC154"/>
      <c r="OMD154"/>
      <c r="OME154"/>
      <c r="OMF154"/>
      <c r="OMG154"/>
      <c r="OMH154"/>
      <c r="OMI154"/>
      <c r="OMJ154"/>
      <c r="OMK154"/>
      <c r="OML154"/>
      <c r="OMM154"/>
      <c r="OMN154"/>
      <c r="OMO154"/>
      <c r="OMP154"/>
      <c r="OMQ154"/>
      <c r="OMR154"/>
      <c r="OMS154"/>
      <c r="OMT154"/>
      <c r="OMU154"/>
      <c r="OMV154"/>
      <c r="OMW154"/>
      <c r="OMX154"/>
      <c r="OMY154"/>
      <c r="OMZ154"/>
      <c r="ONA154"/>
      <c r="ONB154"/>
      <c r="ONC154"/>
      <c r="OND154"/>
      <c r="ONE154"/>
      <c r="ONF154"/>
      <c r="ONG154"/>
      <c r="ONH154"/>
      <c r="ONI154"/>
      <c r="ONJ154"/>
      <c r="ONK154"/>
      <c r="ONL154"/>
      <c r="ONM154"/>
      <c r="ONN154"/>
      <c r="ONO154"/>
      <c r="ONP154"/>
      <c r="ONQ154"/>
      <c r="ONR154"/>
      <c r="ONS154"/>
      <c r="ONT154"/>
      <c r="ONU154"/>
      <c r="ONV154"/>
      <c r="ONW154"/>
      <c r="ONX154"/>
      <c r="ONY154"/>
      <c r="ONZ154"/>
      <c r="OOA154"/>
      <c r="OOB154"/>
      <c r="OOC154"/>
      <c r="OOD154"/>
      <c r="OOE154"/>
      <c r="OOF154"/>
      <c r="OOG154"/>
      <c r="OOH154"/>
      <c r="OOI154"/>
      <c r="OOJ154"/>
      <c r="OOK154"/>
      <c r="OOL154"/>
      <c r="OOM154"/>
      <c r="OON154"/>
      <c r="OOO154"/>
      <c r="OOP154"/>
      <c r="OOQ154"/>
      <c r="OOR154"/>
      <c r="OOS154"/>
      <c r="OOT154"/>
      <c r="OOU154"/>
      <c r="OOV154"/>
      <c r="OOW154"/>
      <c r="OOX154"/>
      <c r="OOY154"/>
      <c r="OOZ154"/>
      <c r="OPA154"/>
      <c r="OPB154"/>
      <c r="OPC154"/>
      <c r="OPD154"/>
      <c r="OPE154"/>
      <c r="OPF154"/>
      <c r="OPG154"/>
      <c r="OPH154"/>
      <c r="OPI154"/>
      <c r="OPJ154"/>
      <c r="OPK154"/>
      <c r="OPL154"/>
      <c r="OPM154"/>
      <c r="OPN154"/>
      <c r="OPO154"/>
      <c r="OPP154"/>
      <c r="OPQ154"/>
      <c r="OPR154"/>
      <c r="OPS154"/>
      <c r="OPT154"/>
      <c r="OPU154"/>
      <c r="OPV154"/>
      <c r="OPW154"/>
      <c r="OPX154"/>
      <c r="OPY154"/>
      <c r="OPZ154"/>
      <c r="OQA154"/>
      <c r="OQB154"/>
      <c r="OQC154"/>
      <c r="OQD154"/>
      <c r="OQE154"/>
      <c r="OQF154"/>
      <c r="OQG154"/>
      <c r="OQH154"/>
      <c r="OQI154"/>
      <c r="OQJ154"/>
      <c r="OQK154"/>
      <c r="OQL154"/>
      <c r="OQM154"/>
      <c r="OQN154"/>
      <c r="OQO154"/>
      <c r="OQP154"/>
      <c r="OQQ154"/>
      <c r="OQR154"/>
      <c r="OQS154"/>
      <c r="OQT154"/>
      <c r="OQU154"/>
      <c r="OQV154"/>
      <c r="OQW154"/>
      <c r="OQX154"/>
      <c r="OQY154"/>
      <c r="OQZ154"/>
      <c r="ORA154"/>
      <c r="ORB154"/>
      <c r="ORC154"/>
      <c r="ORD154"/>
      <c r="ORE154"/>
      <c r="ORF154"/>
      <c r="ORG154"/>
      <c r="ORH154"/>
      <c r="ORI154"/>
      <c r="ORJ154"/>
      <c r="ORK154"/>
      <c r="ORL154"/>
      <c r="ORM154"/>
      <c r="ORN154"/>
      <c r="ORO154"/>
      <c r="ORP154"/>
      <c r="ORQ154"/>
      <c r="ORR154"/>
      <c r="ORS154"/>
      <c r="ORT154"/>
      <c r="ORU154"/>
      <c r="ORV154"/>
      <c r="ORW154"/>
      <c r="ORX154"/>
      <c r="ORY154"/>
      <c r="ORZ154"/>
      <c r="OSA154"/>
      <c r="OSB154"/>
      <c r="OSC154"/>
      <c r="OSD154"/>
      <c r="OSE154"/>
      <c r="OSF154"/>
      <c r="OSG154"/>
      <c r="OSH154"/>
      <c r="OSI154"/>
      <c r="OSJ154"/>
      <c r="OSK154"/>
      <c r="OSL154"/>
      <c r="OSM154"/>
      <c r="OSN154"/>
      <c r="OSO154"/>
      <c r="OSP154"/>
      <c r="OSQ154"/>
      <c r="OSR154"/>
      <c r="OSS154"/>
      <c r="OST154"/>
      <c r="OSU154"/>
      <c r="OSV154"/>
      <c r="OSW154"/>
      <c r="OSX154"/>
      <c r="OSY154"/>
      <c r="OSZ154"/>
      <c r="OTA154"/>
      <c r="OTB154"/>
      <c r="OTC154"/>
      <c r="OTD154"/>
      <c r="OTE154"/>
      <c r="OTF154"/>
      <c r="OTG154"/>
      <c r="OTH154"/>
      <c r="OTI154"/>
      <c r="OTJ154"/>
      <c r="OTK154"/>
      <c r="OTL154"/>
      <c r="OTM154"/>
      <c r="OTN154"/>
      <c r="OTO154"/>
      <c r="OTP154"/>
      <c r="OTQ154"/>
      <c r="OTR154"/>
      <c r="OTS154"/>
      <c r="OTT154"/>
      <c r="OTU154"/>
      <c r="OTV154"/>
      <c r="OTW154"/>
      <c r="OTX154"/>
      <c r="OTY154"/>
      <c r="OTZ154"/>
      <c r="OUA154"/>
      <c r="OUB154"/>
      <c r="OUC154"/>
      <c r="OUD154"/>
      <c r="OUE154"/>
      <c r="OUF154"/>
      <c r="OUG154"/>
      <c r="OUH154"/>
      <c r="OUI154"/>
      <c r="OUJ154"/>
      <c r="OUK154"/>
      <c r="OUL154"/>
      <c r="OUM154"/>
      <c r="OUN154"/>
      <c r="OUO154"/>
      <c r="OUP154"/>
      <c r="OUQ154"/>
      <c r="OUR154"/>
      <c r="OUS154"/>
      <c r="OUT154"/>
      <c r="OUU154"/>
      <c r="OUV154"/>
      <c r="OUW154"/>
      <c r="OUX154"/>
      <c r="OUY154"/>
      <c r="OUZ154"/>
      <c r="OVA154"/>
      <c r="OVB154"/>
      <c r="OVC154"/>
      <c r="OVD154"/>
      <c r="OVE154"/>
      <c r="OVF154"/>
      <c r="OVG154"/>
      <c r="OVH154"/>
      <c r="OVI154"/>
      <c r="OVJ154"/>
      <c r="OVK154"/>
      <c r="OVL154"/>
      <c r="OVM154"/>
      <c r="OVN154"/>
      <c r="OVO154"/>
      <c r="OVP154"/>
      <c r="OVQ154"/>
      <c r="OVR154"/>
      <c r="OVS154"/>
      <c r="OVT154"/>
      <c r="OVU154"/>
      <c r="OVV154"/>
      <c r="OVW154"/>
      <c r="OVX154"/>
      <c r="OVY154"/>
      <c r="OVZ154"/>
      <c r="OWA154"/>
      <c r="OWB154"/>
      <c r="OWC154"/>
      <c r="OWD154"/>
      <c r="OWE154"/>
      <c r="OWF154"/>
      <c r="OWG154"/>
      <c r="OWH154"/>
      <c r="OWI154"/>
      <c r="OWJ154"/>
      <c r="OWK154"/>
      <c r="OWL154"/>
      <c r="OWM154"/>
      <c r="OWN154"/>
      <c r="OWO154"/>
      <c r="OWP154"/>
      <c r="OWQ154"/>
      <c r="OWR154"/>
      <c r="OWS154"/>
      <c r="OWT154"/>
      <c r="OWU154"/>
      <c r="OWV154"/>
      <c r="OWW154"/>
      <c r="OWX154"/>
      <c r="OWY154"/>
      <c r="OWZ154"/>
      <c r="OXA154"/>
      <c r="OXB154"/>
      <c r="OXC154"/>
      <c r="OXD154"/>
      <c r="OXE154"/>
      <c r="OXF154"/>
      <c r="OXG154"/>
      <c r="OXH154"/>
      <c r="OXI154"/>
      <c r="OXJ154"/>
      <c r="OXK154"/>
      <c r="OXL154"/>
      <c r="OXM154"/>
      <c r="OXN154"/>
      <c r="OXO154"/>
      <c r="OXP154"/>
      <c r="OXQ154"/>
      <c r="OXR154"/>
      <c r="OXS154"/>
      <c r="OXT154"/>
      <c r="OXU154"/>
      <c r="OXV154"/>
      <c r="OXW154"/>
      <c r="OXX154"/>
      <c r="OXY154"/>
      <c r="OXZ154"/>
      <c r="OYA154"/>
      <c r="OYB154"/>
      <c r="OYC154"/>
      <c r="OYD154"/>
      <c r="OYE154"/>
      <c r="OYF154"/>
      <c r="OYG154"/>
      <c r="OYH154"/>
      <c r="OYI154"/>
      <c r="OYJ154"/>
      <c r="OYK154"/>
      <c r="OYL154"/>
      <c r="OYM154"/>
      <c r="OYN154"/>
      <c r="OYO154"/>
      <c r="OYP154"/>
      <c r="OYQ154"/>
      <c r="OYR154"/>
      <c r="OYS154"/>
      <c r="OYT154"/>
      <c r="OYU154"/>
      <c r="OYV154"/>
      <c r="OYW154"/>
      <c r="OYX154"/>
      <c r="OYY154"/>
      <c r="OYZ154"/>
      <c r="OZA154"/>
      <c r="OZB154"/>
      <c r="OZC154"/>
      <c r="OZD154"/>
      <c r="OZE154"/>
      <c r="OZF154"/>
      <c r="OZG154"/>
      <c r="OZH154"/>
      <c r="OZI154"/>
      <c r="OZJ154"/>
      <c r="OZK154"/>
      <c r="OZL154"/>
      <c r="OZM154"/>
      <c r="OZN154"/>
      <c r="OZO154"/>
      <c r="OZP154"/>
      <c r="OZQ154"/>
      <c r="OZR154"/>
      <c r="OZS154"/>
      <c r="OZT154"/>
      <c r="OZU154"/>
      <c r="OZV154"/>
      <c r="OZW154"/>
      <c r="OZX154"/>
      <c r="OZY154"/>
      <c r="OZZ154"/>
      <c r="PAA154"/>
      <c r="PAB154"/>
      <c r="PAC154"/>
      <c r="PAD154"/>
      <c r="PAE154"/>
      <c r="PAF154"/>
      <c r="PAG154"/>
      <c r="PAH154"/>
      <c r="PAI154"/>
      <c r="PAJ154"/>
      <c r="PAK154"/>
      <c r="PAL154"/>
      <c r="PAM154"/>
      <c r="PAN154"/>
      <c r="PAO154"/>
      <c r="PAP154"/>
      <c r="PAQ154"/>
      <c r="PAR154"/>
      <c r="PAS154"/>
      <c r="PAT154"/>
      <c r="PAU154"/>
      <c r="PAV154"/>
      <c r="PAW154"/>
      <c r="PAX154"/>
      <c r="PAY154"/>
      <c r="PAZ154"/>
      <c r="PBA154"/>
      <c r="PBB154"/>
      <c r="PBC154"/>
      <c r="PBD154"/>
      <c r="PBE154"/>
      <c r="PBF154"/>
      <c r="PBG154"/>
      <c r="PBH154"/>
      <c r="PBI154"/>
      <c r="PBJ154"/>
      <c r="PBK154"/>
      <c r="PBL154"/>
      <c r="PBM154"/>
      <c r="PBN154"/>
      <c r="PBO154"/>
      <c r="PBP154"/>
      <c r="PBQ154"/>
      <c r="PBR154"/>
      <c r="PBS154"/>
      <c r="PBT154"/>
      <c r="PBU154"/>
      <c r="PBV154"/>
      <c r="PBW154"/>
      <c r="PBX154"/>
      <c r="PBY154"/>
      <c r="PBZ154"/>
      <c r="PCA154"/>
      <c r="PCB154"/>
      <c r="PCC154"/>
      <c r="PCD154"/>
      <c r="PCE154"/>
      <c r="PCF154"/>
      <c r="PCG154"/>
      <c r="PCH154"/>
      <c r="PCI154"/>
      <c r="PCJ154"/>
      <c r="PCK154"/>
      <c r="PCL154"/>
      <c r="PCM154"/>
      <c r="PCN154"/>
      <c r="PCO154"/>
      <c r="PCP154"/>
      <c r="PCQ154"/>
      <c r="PCR154"/>
      <c r="PCS154"/>
      <c r="PCT154"/>
      <c r="PCU154"/>
      <c r="PCV154"/>
      <c r="PCW154"/>
      <c r="PCX154"/>
      <c r="PCY154"/>
      <c r="PCZ154"/>
      <c r="PDA154"/>
      <c r="PDB154"/>
      <c r="PDC154"/>
      <c r="PDD154"/>
      <c r="PDE154"/>
      <c r="PDF154"/>
      <c r="PDG154"/>
      <c r="PDH154"/>
      <c r="PDI154"/>
      <c r="PDJ154"/>
      <c r="PDK154"/>
      <c r="PDL154"/>
      <c r="PDM154"/>
      <c r="PDN154"/>
      <c r="PDO154"/>
      <c r="PDP154"/>
      <c r="PDQ154"/>
      <c r="PDR154"/>
      <c r="PDS154"/>
      <c r="PDT154"/>
      <c r="PDU154"/>
      <c r="PDV154"/>
      <c r="PDW154"/>
      <c r="PDX154"/>
      <c r="PDY154"/>
      <c r="PDZ154"/>
      <c r="PEA154"/>
      <c r="PEB154"/>
      <c r="PEC154"/>
      <c r="PED154"/>
      <c r="PEE154"/>
      <c r="PEF154"/>
      <c r="PEG154"/>
      <c r="PEH154"/>
      <c r="PEI154"/>
      <c r="PEJ154"/>
      <c r="PEK154"/>
      <c r="PEL154"/>
      <c r="PEM154"/>
      <c r="PEN154"/>
      <c r="PEO154"/>
      <c r="PEP154"/>
      <c r="PEQ154"/>
      <c r="PER154"/>
      <c r="PES154"/>
      <c r="PET154"/>
      <c r="PEU154"/>
      <c r="PEV154"/>
      <c r="PEW154"/>
      <c r="PEX154"/>
      <c r="PEY154"/>
      <c r="PEZ154"/>
      <c r="PFA154"/>
      <c r="PFB154"/>
      <c r="PFC154"/>
      <c r="PFD154"/>
      <c r="PFE154"/>
      <c r="PFF154"/>
      <c r="PFG154"/>
      <c r="PFH154"/>
      <c r="PFI154"/>
      <c r="PFJ154"/>
      <c r="PFK154"/>
      <c r="PFL154"/>
      <c r="PFM154"/>
      <c r="PFN154"/>
      <c r="PFO154"/>
      <c r="PFP154"/>
      <c r="PFQ154"/>
      <c r="PFR154"/>
      <c r="PFS154"/>
      <c r="PFT154"/>
      <c r="PFU154"/>
      <c r="PFV154"/>
      <c r="PFW154"/>
      <c r="PFX154"/>
      <c r="PFY154"/>
      <c r="PFZ154"/>
      <c r="PGA154"/>
      <c r="PGB154"/>
      <c r="PGC154"/>
      <c r="PGD154"/>
      <c r="PGE154"/>
      <c r="PGF154"/>
      <c r="PGG154"/>
      <c r="PGH154"/>
      <c r="PGI154"/>
      <c r="PGJ154"/>
      <c r="PGK154"/>
      <c r="PGL154"/>
      <c r="PGM154"/>
      <c r="PGN154"/>
      <c r="PGO154"/>
      <c r="PGP154"/>
      <c r="PGQ154"/>
      <c r="PGR154"/>
      <c r="PGS154"/>
      <c r="PGT154"/>
      <c r="PGU154"/>
      <c r="PGV154"/>
      <c r="PGW154"/>
      <c r="PGX154"/>
      <c r="PGY154"/>
      <c r="PGZ154"/>
      <c r="PHA154"/>
      <c r="PHB154"/>
      <c r="PHC154"/>
      <c r="PHD154"/>
      <c r="PHE154"/>
      <c r="PHF154"/>
      <c r="PHG154"/>
      <c r="PHH154"/>
      <c r="PHI154"/>
      <c r="PHJ154"/>
      <c r="PHK154"/>
      <c r="PHL154"/>
      <c r="PHM154"/>
      <c r="PHN154"/>
      <c r="PHO154"/>
      <c r="PHP154"/>
      <c r="PHQ154"/>
      <c r="PHR154"/>
      <c r="PHS154"/>
      <c r="PHT154"/>
      <c r="PHU154"/>
      <c r="PHV154"/>
      <c r="PHW154"/>
      <c r="PHX154"/>
      <c r="PHY154"/>
      <c r="PHZ154"/>
      <c r="PIA154"/>
      <c r="PIB154"/>
      <c r="PIC154"/>
      <c r="PID154"/>
      <c r="PIE154"/>
      <c r="PIF154"/>
      <c r="PIG154"/>
      <c r="PIH154"/>
      <c r="PII154"/>
      <c r="PIJ154"/>
      <c r="PIK154"/>
      <c r="PIL154"/>
      <c r="PIM154"/>
      <c r="PIN154"/>
      <c r="PIO154"/>
      <c r="PIP154"/>
      <c r="PIQ154"/>
      <c r="PIR154"/>
      <c r="PIS154"/>
      <c r="PIT154"/>
      <c r="PIU154"/>
      <c r="PIV154"/>
      <c r="PIW154"/>
      <c r="PIX154"/>
      <c r="PIY154"/>
      <c r="PIZ154"/>
      <c r="PJA154"/>
      <c r="PJB154"/>
      <c r="PJC154"/>
      <c r="PJD154"/>
      <c r="PJE154"/>
      <c r="PJF154"/>
      <c r="PJG154"/>
      <c r="PJH154"/>
      <c r="PJI154"/>
      <c r="PJJ154"/>
      <c r="PJK154"/>
      <c r="PJL154"/>
      <c r="PJM154"/>
      <c r="PJN154"/>
      <c r="PJO154"/>
      <c r="PJP154"/>
      <c r="PJQ154"/>
      <c r="PJR154"/>
      <c r="PJS154"/>
      <c r="PJT154"/>
      <c r="PJU154"/>
      <c r="PJV154"/>
      <c r="PJW154"/>
      <c r="PJX154"/>
      <c r="PJY154"/>
      <c r="PJZ154"/>
      <c r="PKA154"/>
      <c r="PKB154"/>
      <c r="PKC154"/>
      <c r="PKD154"/>
      <c r="PKE154"/>
      <c r="PKF154"/>
      <c r="PKG154"/>
      <c r="PKH154"/>
      <c r="PKI154"/>
      <c r="PKJ154"/>
      <c r="PKK154"/>
      <c r="PKL154"/>
      <c r="PKM154"/>
      <c r="PKN154"/>
      <c r="PKO154"/>
      <c r="PKP154"/>
      <c r="PKQ154"/>
      <c r="PKR154"/>
      <c r="PKS154"/>
      <c r="PKT154"/>
      <c r="PKU154"/>
      <c r="PKV154"/>
      <c r="PKW154"/>
      <c r="PKX154"/>
      <c r="PKY154"/>
      <c r="PKZ154"/>
      <c r="PLA154"/>
      <c r="PLB154"/>
      <c r="PLC154"/>
      <c r="PLD154"/>
      <c r="PLE154"/>
      <c r="PLF154"/>
      <c r="PLG154"/>
      <c r="PLH154"/>
      <c r="PLI154"/>
      <c r="PLJ154"/>
      <c r="PLK154"/>
      <c r="PLL154"/>
      <c r="PLM154"/>
      <c r="PLN154"/>
      <c r="PLO154"/>
      <c r="PLP154"/>
      <c r="PLQ154"/>
      <c r="PLR154"/>
      <c r="PLS154"/>
      <c r="PLT154"/>
      <c r="PLU154"/>
      <c r="PLV154"/>
      <c r="PLW154"/>
      <c r="PLX154"/>
      <c r="PLY154"/>
      <c r="PLZ154"/>
      <c r="PMA154"/>
      <c r="PMB154"/>
      <c r="PMC154"/>
      <c r="PMD154"/>
      <c r="PME154"/>
      <c r="PMF154"/>
      <c r="PMG154"/>
      <c r="PMH154"/>
      <c r="PMI154"/>
      <c r="PMJ154"/>
      <c r="PMK154"/>
      <c r="PML154"/>
      <c r="PMM154"/>
      <c r="PMN154"/>
      <c r="PMO154"/>
      <c r="PMP154"/>
      <c r="PMQ154"/>
      <c r="PMR154"/>
      <c r="PMS154"/>
      <c r="PMT154"/>
      <c r="PMU154"/>
      <c r="PMV154"/>
      <c r="PMW154"/>
      <c r="PMX154"/>
      <c r="PMY154"/>
      <c r="PMZ154"/>
      <c r="PNA154"/>
      <c r="PNB154"/>
      <c r="PNC154"/>
      <c r="PND154"/>
      <c r="PNE154"/>
      <c r="PNF154"/>
      <c r="PNG154"/>
      <c r="PNH154"/>
      <c r="PNI154"/>
      <c r="PNJ154"/>
      <c r="PNK154"/>
      <c r="PNL154"/>
      <c r="PNM154"/>
      <c r="PNN154"/>
      <c r="PNO154"/>
      <c r="PNP154"/>
      <c r="PNQ154"/>
      <c r="PNR154"/>
      <c r="PNS154"/>
      <c r="PNT154"/>
      <c r="PNU154"/>
      <c r="PNV154"/>
      <c r="PNW154"/>
      <c r="PNX154"/>
      <c r="PNY154"/>
      <c r="PNZ154"/>
      <c r="POA154"/>
      <c r="POB154"/>
      <c r="POC154"/>
      <c r="POD154"/>
      <c r="POE154"/>
      <c r="POF154"/>
      <c r="POG154"/>
      <c r="POH154"/>
      <c r="POI154"/>
      <c r="POJ154"/>
      <c r="POK154"/>
      <c r="POL154"/>
      <c r="POM154"/>
      <c r="PON154"/>
      <c r="POO154"/>
      <c r="POP154"/>
      <c r="POQ154"/>
      <c r="POR154"/>
      <c r="POS154"/>
      <c r="POT154"/>
      <c r="POU154"/>
      <c r="POV154"/>
      <c r="POW154"/>
      <c r="POX154"/>
      <c r="POY154"/>
      <c r="POZ154"/>
      <c r="PPA154"/>
      <c r="PPB154"/>
      <c r="PPC154"/>
      <c r="PPD154"/>
      <c r="PPE154"/>
      <c r="PPF154"/>
      <c r="PPG154"/>
      <c r="PPH154"/>
      <c r="PPI154"/>
      <c r="PPJ154"/>
      <c r="PPK154"/>
      <c r="PPL154"/>
      <c r="PPM154"/>
      <c r="PPN154"/>
      <c r="PPO154"/>
      <c r="PPP154"/>
      <c r="PPQ154"/>
      <c r="PPR154"/>
      <c r="PPS154"/>
      <c r="PPT154"/>
      <c r="PPU154"/>
      <c r="PPV154"/>
      <c r="PPW154"/>
      <c r="PPX154"/>
      <c r="PPY154"/>
      <c r="PPZ154"/>
      <c r="PQA154"/>
      <c r="PQB154"/>
      <c r="PQC154"/>
      <c r="PQD154"/>
      <c r="PQE154"/>
      <c r="PQF154"/>
      <c r="PQG154"/>
      <c r="PQH154"/>
      <c r="PQI154"/>
      <c r="PQJ154"/>
      <c r="PQK154"/>
      <c r="PQL154"/>
      <c r="PQM154"/>
      <c r="PQN154"/>
      <c r="PQO154"/>
      <c r="PQP154"/>
      <c r="PQQ154"/>
      <c r="PQR154"/>
      <c r="PQS154"/>
      <c r="PQT154"/>
      <c r="PQU154"/>
      <c r="PQV154"/>
      <c r="PQW154"/>
      <c r="PQX154"/>
      <c r="PQY154"/>
      <c r="PQZ154"/>
      <c r="PRA154"/>
      <c r="PRB154"/>
      <c r="PRC154"/>
      <c r="PRD154"/>
      <c r="PRE154"/>
      <c r="PRF154"/>
      <c r="PRG154"/>
      <c r="PRH154"/>
      <c r="PRI154"/>
      <c r="PRJ154"/>
      <c r="PRK154"/>
      <c r="PRL154"/>
      <c r="PRM154"/>
      <c r="PRN154"/>
      <c r="PRO154"/>
      <c r="PRP154"/>
      <c r="PRQ154"/>
      <c r="PRR154"/>
      <c r="PRS154"/>
      <c r="PRT154"/>
      <c r="PRU154"/>
      <c r="PRV154"/>
      <c r="PRW154"/>
      <c r="PRX154"/>
      <c r="PRY154"/>
      <c r="PRZ154"/>
      <c r="PSA154"/>
      <c r="PSB154"/>
      <c r="PSC154"/>
      <c r="PSD154"/>
      <c r="PSE154"/>
      <c r="PSF154"/>
      <c r="PSG154"/>
      <c r="PSH154"/>
      <c r="PSI154"/>
      <c r="PSJ154"/>
      <c r="PSK154"/>
      <c r="PSL154"/>
      <c r="PSM154"/>
      <c r="PSN154"/>
      <c r="PSO154"/>
      <c r="PSP154"/>
      <c r="PSQ154"/>
      <c r="PSR154"/>
      <c r="PSS154"/>
      <c r="PST154"/>
      <c r="PSU154"/>
      <c r="PSV154"/>
      <c r="PSW154"/>
      <c r="PSX154"/>
      <c r="PSY154"/>
      <c r="PSZ154"/>
      <c r="PTA154"/>
      <c r="PTB154"/>
      <c r="PTC154"/>
      <c r="PTD154"/>
      <c r="PTE154"/>
      <c r="PTF154"/>
      <c r="PTG154"/>
      <c r="PTH154"/>
      <c r="PTI154"/>
      <c r="PTJ154"/>
      <c r="PTK154"/>
      <c r="PTL154"/>
      <c r="PTM154"/>
      <c r="PTN154"/>
      <c r="PTO154"/>
      <c r="PTP154"/>
      <c r="PTQ154"/>
      <c r="PTR154"/>
      <c r="PTS154"/>
      <c r="PTT154"/>
      <c r="PTU154"/>
      <c r="PTV154"/>
      <c r="PTW154"/>
      <c r="PTX154"/>
      <c r="PTY154"/>
      <c r="PTZ154"/>
      <c r="PUA154"/>
      <c r="PUB154"/>
      <c r="PUC154"/>
      <c r="PUD154"/>
      <c r="PUE154"/>
      <c r="PUF154"/>
      <c r="PUG154"/>
      <c r="PUH154"/>
      <c r="PUI154"/>
      <c r="PUJ154"/>
      <c r="PUK154"/>
      <c r="PUL154"/>
      <c r="PUM154"/>
      <c r="PUN154"/>
      <c r="PUO154"/>
      <c r="PUP154"/>
      <c r="PUQ154"/>
      <c r="PUR154"/>
      <c r="PUS154"/>
      <c r="PUT154"/>
      <c r="PUU154"/>
      <c r="PUV154"/>
      <c r="PUW154"/>
      <c r="PUX154"/>
      <c r="PUY154"/>
      <c r="PUZ154"/>
      <c r="PVA154"/>
      <c r="PVB154"/>
      <c r="PVC154"/>
      <c r="PVD154"/>
      <c r="PVE154"/>
      <c r="PVF154"/>
      <c r="PVG154"/>
      <c r="PVH154"/>
      <c r="PVI154"/>
      <c r="PVJ154"/>
      <c r="PVK154"/>
      <c r="PVL154"/>
      <c r="PVM154"/>
      <c r="PVN154"/>
      <c r="PVO154"/>
      <c r="PVP154"/>
      <c r="PVQ154"/>
      <c r="PVR154"/>
      <c r="PVS154"/>
      <c r="PVT154"/>
      <c r="PVU154"/>
      <c r="PVV154"/>
      <c r="PVW154"/>
      <c r="PVX154"/>
      <c r="PVY154"/>
      <c r="PVZ154"/>
      <c r="PWA154"/>
      <c r="PWB154"/>
      <c r="PWC154"/>
      <c r="PWD154"/>
      <c r="PWE154"/>
      <c r="PWF154"/>
      <c r="PWG154"/>
      <c r="PWH154"/>
      <c r="PWI154"/>
      <c r="PWJ154"/>
      <c r="PWK154"/>
      <c r="PWL154"/>
      <c r="PWM154"/>
      <c r="PWN154"/>
      <c r="PWO154"/>
      <c r="PWP154"/>
      <c r="PWQ154"/>
      <c r="PWR154"/>
      <c r="PWS154"/>
      <c r="PWT154"/>
      <c r="PWU154"/>
      <c r="PWV154"/>
      <c r="PWW154"/>
      <c r="PWX154"/>
      <c r="PWY154"/>
      <c r="PWZ154"/>
      <c r="PXA154"/>
      <c r="PXB154"/>
      <c r="PXC154"/>
      <c r="PXD154"/>
      <c r="PXE154"/>
      <c r="PXF154"/>
      <c r="PXG154"/>
      <c r="PXH154"/>
      <c r="PXI154"/>
      <c r="PXJ154"/>
      <c r="PXK154"/>
      <c r="PXL154"/>
      <c r="PXM154"/>
      <c r="PXN154"/>
      <c r="PXO154"/>
      <c r="PXP154"/>
      <c r="PXQ154"/>
      <c r="PXR154"/>
      <c r="PXS154"/>
      <c r="PXT154"/>
      <c r="PXU154"/>
      <c r="PXV154"/>
      <c r="PXW154"/>
      <c r="PXX154"/>
      <c r="PXY154"/>
      <c r="PXZ154"/>
      <c r="PYA154"/>
      <c r="PYB154"/>
      <c r="PYC154"/>
      <c r="PYD154"/>
      <c r="PYE154"/>
      <c r="PYF154"/>
      <c r="PYG154"/>
      <c r="PYH154"/>
      <c r="PYI154"/>
      <c r="PYJ154"/>
      <c r="PYK154"/>
      <c r="PYL154"/>
      <c r="PYM154"/>
      <c r="PYN154"/>
      <c r="PYO154"/>
      <c r="PYP154"/>
      <c r="PYQ154"/>
      <c r="PYR154"/>
      <c r="PYS154"/>
      <c r="PYT154"/>
      <c r="PYU154"/>
      <c r="PYV154"/>
      <c r="PYW154"/>
      <c r="PYX154"/>
      <c r="PYY154"/>
      <c r="PYZ154"/>
      <c r="PZA154"/>
      <c r="PZB154"/>
      <c r="PZC154"/>
      <c r="PZD154"/>
      <c r="PZE154"/>
      <c r="PZF154"/>
      <c r="PZG154"/>
      <c r="PZH154"/>
      <c r="PZI154"/>
      <c r="PZJ154"/>
      <c r="PZK154"/>
      <c r="PZL154"/>
      <c r="PZM154"/>
      <c r="PZN154"/>
      <c r="PZO154"/>
      <c r="PZP154"/>
      <c r="PZQ154"/>
      <c r="PZR154"/>
      <c r="PZS154"/>
      <c r="PZT154"/>
      <c r="PZU154"/>
      <c r="PZV154"/>
      <c r="PZW154"/>
      <c r="PZX154"/>
      <c r="PZY154"/>
      <c r="PZZ154"/>
      <c r="QAA154"/>
      <c r="QAB154"/>
      <c r="QAC154"/>
      <c r="QAD154"/>
      <c r="QAE154"/>
      <c r="QAF154"/>
      <c r="QAG154"/>
      <c r="QAH154"/>
      <c r="QAI154"/>
      <c r="QAJ154"/>
      <c r="QAK154"/>
      <c r="QAL154"/>
      <c r="QAM154"/>
      <c r="QAN154"/>
      <c r="QAO154"/>
      <c r="QAP154"/>
      <c r="QAQ154"/>
      <c r="QAR154"/>
      <c r="QAS154"/>
      <c r="QAT154"/>
      <c r="QAU154"/>
      <c r="QAV154"/>
      <c r="QAW154"/>
      <c r="QAX154"/>
      <c r="QAY154"/>
      <c r="QAZ154"/>
      <c r="QBA154"/>
      <c r="QBB154"/>
      <c r="QBC154"/>
      <c r="QBD154"/>
      <c r="QBE154"/>
      <c r="QBF154"/>
      <c r="QBG154"/>
      <c r="QBH154"/>
      <c r="QBI154"/>
      <c r="QBJ154"/>
      <c r="QBK154"/>
      <c r="QBL154"/>
      <c r="QBM154"/>
      <c r="QBN154"/>
      <c r="QBO154"/>
      <c r="QBP154"/>
      <c r="QBQ154"/>
      <c r="QBR154"/>
      <c r="QBS154"/>
      <c r="QBT154"/>
      <c r="QBU154"/>
      <c r="QBV154"/>
      <c r="QBW154"/>
      <c r="QBX154"/>
      <c r="QBY154"/>
      <c r="QBZ154"/>
      <c r="QCA154"/>
      <c r="QCB154"/>
      <c r="QCC154"/>
      <c r="QCD154"/>
      <c r="QCE154"/>
      <c r="QCF154"/>
      <c r="QCG154"/>
      <c r="QCH154"/>
      <c r="QCI154"/>
      <c r="QCJ154"/>
      <c r="QCK154"/>
      <c r="QCL154"/>
      <c r="QCM154"/>
      <c r="QCN154"/>
      <c r="QCO154"/>
      <c r="QCP154"/>
      <c r="QCQ154"/>
      <c r="QCR154"/>
      <c r="QCS154"/>
      <c r="QCT154"/>
      <c r="QCU154"/>
      <c r="QCV154"/>
      <c r="QCW154"/>
      <c r="QCX154"/>
      <c r="QCY154"/>
      <c r="QCZ154"/>
      <c r="QDA154"/>
      <c r="QDB154"/>
      <c r="QDC154"/>
      <c r="QDD154"/>
      <c r="QDE154"/>
      <c r="QDF154"/>
      <c r="QDG154"/>
      <c r="QDH154"/>
      <c r="QDI154"/>
      <c r="QDJ154"/>
      <c r="QDK154"/>
      <c r="QDL154"/>
      <c r="QDM154"/>
      <c r="QDN154"/>
      <c r="QDO154"/>
      <c r="QDP154"/>
      <c r="QDQ154"/>
      <c r="QDR154"/>
      <c r="QDS154"/>
      <c r="QDT154"/>
      <c r="QDU154"/>
      <c r="QDV154"/>
      <c r="QDW154"/>
      <c r="QDX154"/>
      <c r="QDY154"/>
      <c r="QDZ154"/>
      <c r="QEA154"/>
      <c r="QEB154"/>
      <c r="QEC154"/>
      <c r="QED154"/>
      <c r="QEE154"/>
      <c r="QEF154"/>
      <c r="QEG154"/>
      <c r="QEH154"/>
      <c r="QEI154"/>
      <c r="QEJ154"/>
      <c r="QEK154"/>
      <c r="QEL154"/>
      <c r="QEM154"/>
      <c r="QEN154"/>
      <c r="QEO154"/>
      <c r="QEP154"/>
      <c r="QEQ154"/>
      <c r="QER154"/>
      <c r="QES154"/>
      <c r="QET154"/>
      <c r="QEU154"/>
      <c r="QEV154"/>
      <c r="QEW154"/>
      <c r="QEX154"/>
      <c r="QEY154"/>
      <c r="QEZ154"/>
      <c r="QFA154"/>
      <c r="QFB154"/>
      <c r="QFC154"/>
      <c r="QFD154"/>
      <c r="QFE154"/>
      <c r="QFF154"/>
      <c r="QFG154"/>
      <c r="QFH154"/>
      <c r="QFI154"/>
      <c r="QFJ154"/>
      <c r="QFK154"/>
      <c r="QFL154"/>
      <c r="QFM154"/>
      <c r="QFN154"/>
      <c r="QFO154"/>
      <c r="QFP154"/>
      <c r="QFQ154"/>
      <c r="QFR154"/>
      <c r="QFS154"/>
      <c r="QFT154"/>
      <c r="QFU154"/>
      <c r="QFV154"/>
      <c r="QFW154"/>
      <c r="QFX154"/>
      <c r="QFY154"/>
      <c r="QFZ154"/>
      <c r="QGA154"/>
      <c r="QGB154"/>
      <c r="QGC154"/>
      <c r="QGD154"/>
      <c r="QGE154"/>
      <c r="QGF154"/>
      <c r="QGG154"/>
      <c r="QGH154"/>
      <c r="QGI154"/>
      <c r="QGJ154"/>
      <c r="QGK154"/>
      <c r="QGL154"/>
      <c r="QGM154"/>
      <c r="QGN154"/>
      <c r="QGO154"/>
      <c r="QGP154"/>
      <c r="QGQ154"/>
      <c r="QGR154"/>
      <c r="QGS154"/>
      <c r="QGT154"/>
      <c r="QGU154"/>
      <c r="QGV154"/>
      <c r="QGW154"/>
      <c r="QGX154"/>
      <c r="QGY154"/>
      <c r="QGZ154"/>
      <c r="QHA154"/>
      <c r="QHB154"/>
      <c r="QHC154"/>
      <c r="QHD154"/>
      <c r="QHE154"/>
      <c r="QHF154"/>
      <c r="QHG154"/>
      <c r="QHH154"/>
      <c r="QHI154"/>
      <c r="QHJ154"/>
      <c r="QHK154"/>
      <c r="QHL154"/>
      <c r="QHM154"/>
      <c r="QHN154"/>
      <c r="QHO154"/>
      <c r="QHP154"/>
      <c r="QHQ154"/>
      <c r="QHR154"/>
      <c r="QHS154"/>
      <c r="QHT154"/>
      <c r="QHU154"/>
      <c r="QHV154"/>
      <c r="QHW154"/>
      <c r="QHX154"/>
      <c r="QHY154"/>
      <c r="QHZ154"/>
      <c r="QIA154"/>
      <c r="QIB154"/>
      <c r="QIC154"/>
      <c r="QID154"/>
      <c r="QIE154"/>
      <c r="QIF154"/>
      <c r="QIG154"/>
      <c r="QIH154"/>
      <c r="QII154"/>
      <c r="QIJ154"/>
      <c r="QIK154"/>
      <c r="QIL154"/>
      <c r="QIM154"/>
      <c r="QIN154"/>
      <c r="QIO154"/>
      <c r="QIP154"/>
      <c r="QIQ154"/>
      <c r="QIR154"/>
      <c r="QIS154"/>
      <c r="QIT154"/>
      <c r="QIU154"/>
      <c r="QIV154"/>
      <c r="QIW154"/>
      <c r="QIX154"/>
      <c r="QIY154"/>
      <c r="QIZ154"/>
      <c r="QJA154"/>
      <c r="QJB154"/>
      <c r="QJC154"/>
      <c r="QJD154"/>
      <c r="QJE154"/>
      <c r="QJF154"/>
      <c r="QJG154"/>
      <c r="QJH154"/>
      <c r="QJI154"/>
      <c r="QJJ154"/>
      <c r="QJK154"/>
      <c r="QJL154"/>
      <c r="QJM154"/>
      <c r="QJN154"/>
      <c r="QJO154"/>
      <c r="QJP154"/>
      <c r="QJQ154"/>
      <c r="QJR154"/>
      <c r="QJS154"/>
      <c r="QJT154"/>
      <c r="QJU154"/>
      <c r="QJV154"/>
      <c r="QJW154"/>
      <c r="QJX154"/>
      <c r="QJY154"/>
      <c r="QJZ154"/>
      <c r="QKA154"/>
      <c r="QKB154"/>
      <c r="QKC154"/>
      <c r="QKD154"/>
      <c r="QKE154"/>
      <c r="QKF154"/>
      <c r="QKG154"/>
      <c r="QKH154"/>
      <c r="QKI154"/>
      <c r="QKJ154"/>
      <c r="QKK154"/>
      <c r="QKL154"/>
      <c r="QKM154"/>
      <c r="QKN154"/>
      <c r="QKO154"/>
      <c r="QKP154"/>
      <c r="QKQ154"/>
      <c r="QKR154"/>
      <c r="QKS154"/>
      <c r="QKT154"/>
      <c r="QKU154"/>
      <c r="QKV154"/>
      <c r="QKW154"/>
      <c r="QKX154"/>
      <c r="QKY154"/>
      <c r="QKZ154"/>
      <c r="QLA154"/>
      <c r="QLB154"/>
      <c r="QLC154"/>
      <c r="QLD154"/>
      <c r="QLE154"/>
      <c r="QLF154"/>
      <c r="QLG154"/>
      <c r="QLH154"/>
      <c r="QLI154"/>
      <c r="QLJ154"/>
      <c r="QLK154"/>
      <c r="QLL154"/>
      <c r="QLM154"/>
      <c r="QLN154"/>
      <c r="QLO154"/>
      <c r="QLP154"/>
      <c r="QLQ154"/>
      <c r="QLR154"/>
      <c r="QLS154"/>
      <c r="QLT154"/>
      <c r="QLU154"/>
      <c r="QLV154"/>
      <c r="QLW154"/>
      <c r="QLX154"/>
      <c r="QLY154"/>
      <c r="QLZ154"/>
      <c r="QMA154"/>
      <c r="QMB154"/>
      <c r="QMC154"/>
      <c r="QMD154"/>
      <c r="QME154"/>
      <c r="QMF154"/>
      <c r="QMG154"/>
      <c r="QMH154"/>
      <c r="QMI154"/>
      <c r="QMJ154"/>
      <c r="QMK154"/>
      <c r="QML154"/>
      <c r="QMM154"/>
      <c r="QMN154"/>
      <c r="QMO154"/>
      <c r="QMP154"/>
      <c r="QMQ154"/>
      <c r="QMR154"/>
      <c r="QMS154"/>
      <c r="QMT154"/>
      <c r="QMU154"/>
      <c r="QMV154"/>
      <c r="QMW154"/>
      <c r="QMX154"/>
      <c r="QMY154"/>
      <c r="QMZ154"/>
      <c r="QNA154"/>
      <c r="QNB154"/>
      <c r="QNC154"/>
      <c r="QND154"/>
      <c r="QNE154"/>
      <c r="QNF154"/>
      <c r="QNG154"/>
      <c r="QNH154"/>
      <c r="QNI154"/>
      <c r="QNJ154"/>
      <c r="QNK154"/>
      <c r="QNL154"/>
      <c r="QNM154"/>
      <c r="QNN154"/>
      <c r="QNO154"/>
      <c r="QNP154"/>
      <c r="QNQ154"/>
      <c r="QNR154"/>
      <c r="QNS154"/>
      <c r="QNT154"/>
      <c r="QNU154"/>
      <c r="QNV154"/>
      <c r="QNW154"/>
      <c r="QNX154"/>
      <c r="QNY154"/>
      <c r="QNZ154"/>
      <c r="QOA154"/>
      <c r="QOB154"/>
      <c r="QOC154"/>
      <c r="QOD154"/>
      <c r="QOE154"/>
      <c r="QOF154"/>
      <c r="QOG154"/>
      <c r="QOH154"/>
      <c r="QOI154"/>
      <c r="QOJ154"/>
      <c r="QOK154"/>
      <c r="QOL154"/>
      <c r="QOM154"/>
      <c r="QON154"/>
      <c r="QOO154"/>
      <c r="QOP154"/>
      <c r="QOQ154"/>
      <c r="QOR154"/>
      <c r="QOS154"/>
      <c r="QOT154"/>
      <c r="QOU154"/>
      <c r="QOV154"/>
      <c r="QOW154"/>
      <c r="QOX154"/>
      <c r="QOY154"/>
      <c r="QOZ154"/>
      <c r="QPA154"/>
      <c r="QPB154"/>
      <c r="QPC154"/>
      <c r="QPD154"/>
      <c r="QPE154"/>
      <c r="QPF154"/>
      <c r="QPG154"/>
      <c r="QPH154"/>
      <c r="QPI154"/>
      <c r="QPJ154"/>
      <c r="QPK154"/>
      <c r="QPL154"/>
      <c r="QPM154"/>
      <c r="QPN154"/>
      <c r="QPO154"/>
      <c r="QPP154"/>
      <c r="QPQ154"/>
      <c r="QPR154"/>
      <c r="QPS154"/>
      <c r="QPT154"/>
      <c r="QPU154"/>
      <c r="QPV154"/>
      <c r="QPW154"/>
      <c r="QPX154"/>
      <c r="QPY154"/>
      <c r="QPZ154"/>
      <c r="QQA154"/>
      <c r="QQB154"/>
      <c r="QQC154"/>
      <c r="QQD154"/>
      <c r="QQE154"/>
      <c r="QQF154"/>
      <c r="QQG154"/>
      <c r="QQH154"/>
      <c r="QQI154"/>
      <c r="QQJ154"/>
      <c r="QQK154"/>
      <c r="QQL154"/>
      <c r="QQM154"/>
      <c r="QQN154"/>
      <c r="QQO154"/>
      <c r="QQP154"/>
      <c r="QQQ154"/>
      <c r="QQR154"/>
      <c r="QQS154"/>
      <c r="QQT154"/>
      <c r="QQU154"/>
      <c r="QQV154"/>
      <c r="QQW154"/>
      <c r="QQX154"/>
      <c r="QQY154"/>
      <c r="QQZ154"/>
      <c r="QRA154"/>
      <c r="QRB154"/>
      <c r="QRC154"/>
      <c r="QRD154"/>
      <c r="QRE154"/>
      <c r="QRF154"/>
      <c r="QRG154"/>
      <c r="QRH154"/>
      <c r="QRI154"/>
      <c r="QRJ154"/>
      <c r="QRK154"/>
      <c r="QRL154"/>
      <c r="QRM154"/>
      <c r="QRN154"/>
      <c r="QRO154"/>
      <c r="QRP154"/>
      <c r="QRQ154"/>
      <c r="QRR154"/>
      <c r="QRS154"/>
      <c r="QRT154"/>
      <c r="QRU154"/>
      <c r="QRV154"/>
      <c r="QRW154"/>
      <c r="QRX154"/>
      <c r="QRY154"/>
      <c r="QRZ154"/>
      <c r="QSA154"/>
      <c r="QSB154"/>
      <c r="QSC154"/>
      <c r="QSD154"/>
      <c r="QSE154"/>
      <c r="QSF154"/>
      <c r="QSG154"/>
      <c r="QSH154"/>
      <c r="QSI154"/>
      <c r="QSJ154"/>
      <c r="QSK154"/>
      <c r="QSL154"/>
      <c r="QSM154"/>
      <c r="QSN154"/>
      <c r="QSO154"/>
      <c r="QSP154"/>
      <c r="QSQ154"/>
      <c r="QSR154"/>
      <c r="QSS154"/>
      <c r="QST154"/>
      <c r="QSU154"/>
      <c r="QSV154"/>
      <c r="QSW154"/>
      <c r="QSX154"/>
      <c r="QSY154"/>
      <c r="QSZ154"/>
      <c r="QTA154"/>
      <c r="QTB154"/>
      <c r="QTC154"/>
      <c r="QTD154"/>
      <c r="QTE154"/>
      <c r="QTF154"/>
      <c r="QTG154"/>
      <c r="QTH154"/>
      <c r="QTI154"/>
      <c r="QTJ154"/>
      <c r="QTK154"/>
      <c r="QTL154"/>
      <c r="QTM154"/>
      <c r="QTN154"/>
      <c r="QTO154"/>
      <c r="QTP154"/>
      <c r="QTQ154"/>
      <c r="QTR154"/>
      <c r="QTS154"/>
      <c r="QTT154"/>
      <c r="QTU154"/>
      <c r="QTV154"/>
      <c r="QTW154"/>
      <c r="QTX154"/>
      <c r="QTY154"/>
      <c r="QTZ154"/>
      <c r="QUA154"/>
      <c r="QUB154"/>
      <c r="QUC154"/>
      <c r="QUD154"/>
      <c r="QUE154"/>
      <c r="QUF154"/>
      <c r="QUG154"/>
      <c r="QUH154"/>
      <c r="QUI154"/>
      <c r="QUJ154"/>
      <c r="QUK154"/>
      <c r="QUL154"/>
      <c r="QUM154"/>
      <c r="QUN154"/>
      <c r="QUO154"/>
      <c r="QUP154"/>
      <c r="QUQ154"/>
      <c r="QUR154"/>
      <c r="QUS154"/>
      <c r="QUT154"/>
      <c r="QUU154"/>
      <c r="QUV154"/>
      <c r="QUW154"/>
      <c r="QUX154"/>
      <c r="QUY154"/>
      <c r="QUZ154"/>
      <c r="QVA154"/>
      <c r="QVB154"/>
      <c r="QVC154"/>
      <c r="QVD154"/>
      <c r="QVE154"/>
      <c r="QVF154"/>
      <c r="QVG154"/>
      <c r="QVH154"/>
      <c r="QVI154"/>
      <c r="QVJ154"/>
      <c r="QVK154"/>
      <c r="QVL154"/>
      <c r="QVM154"/>
      <c r="QVN154"/>
      <c r="QVO154"/>
      <c r="QVP154"/>
      <c r="QVQ154"/>
      <c r="QVR154"/>
      <c r="QVS154"/>
      <c r="QVT154"/>
      <c r="QVU154"/>
      <c r="QVV154"/>
      <c r="QVW154"/>
      <c r="QVX154"/>
      <c r="QVY154"/>
      <c r="QVZ154"/>
      <c r="QWA154"/>
      <c r="QWB154"/>
      <c r="QWC154"/>
      <c r="QWD154"/>
      <c r="QWE154"/>
      <c r="QWF154"/>
      <c r="QWG154"/>
      <c r="QWH154"/>
      <c r="QWI154"/>
      <c r="QWJ154"/>
      <c r="QWK154"/>
      <c r="QWL154"/>
      <c r="QWM154"/>
      <c r="QWN154"/>
      <c r="QWO154"/>
      <c r="QWP154"/>
      <c r="QWQ154"/>
      <c r="QWR154"/>
      <c r="QWS154"/>
      <c r="QWT154"/>
      <c r="QWU154"/>
      <c r="QWV154"/>
      <c r="QWW154"/>
      <c r="QWX154"/>
      <c r="QWY154"/>
      <c r="QWZ154"/>
      <c r="QXA154"/>
      <c r="QXB154"/>
      <c r="QXC154"/>
      <c r="QXD154"/>
      <c r="QXE154"/>
      <c r="QXF154"/>
      <c r="QXG154"/>
      <c r="QXH154"/>
      <c r="QXI154"/>
      <c r="QXJ154"/>
      <c r="QXK154"/>
      <c r="QXL154"/>
      <c r="QXM154"/>
      <c r="QXN154"/>
      <c r="QXO154"/>
      <c r="QXP154"/>
      <c r="QXQ154"/>
      <c r="QXR154"/>
      <c r="QXS154"/>
      <c r="QXT154"/>
      <c r="QXU154"/>
      <c r="QXV154"/>
      <c r="QXW154"/>
      <c r="QXX154"/>
      <c r="QXY154"/>
      <c r="QXZ154"/>
      <c r="QYA154"/>
      <c r="QYB154"/>
      <c r="QYC154"/>
      <c r="QYD154"/>
      <c r="QYE154"/>
      <c r="QYF154"/>
      <c r="QYG154"/>
      <c r="QYH154"/>
      <c r="QYI154"/>
      <c r="QYJ154"/>
      <c r="QYK154"/>
      <c r="QYL154"/>
      <c r="QYM154"/>
      <c r="QYN154"/>
      <c r="QYO154"/>
      <c r="QYP154"/>
      <c r="QYQ154"/>
      <c r="QYR154"/>
      <c r="QYS154"/>
      <c r="QYT154"/>
      <c r="QYU154"/>
      <c r="QYV154"/>
      <c r="QYW154"/>
      <c r="QYX154"/>
      <c r="QYY154"/>
      <c r="QYZ154"/>
      <c r="QZA154"/>
      <c r="QZB154"/>
      <c r="QZC154"/>
      <c r="QZD154"/>
      <c r="QZE154"/>
      <c r="QZF154"/>
      <c r="QZG154"/>
      <c r="QZH154"/>
      <c r="QZI154"/>
      <c r="QZJ154"/>
      <c r="QZK154"/>
      <c r="QZL154"/>
      <c r="QZM154"/>
      <c r="QZN154"/>
      <c r="QZO154"/>
      <c r="QZP154"/>
      <c r="QZQ154"/>
      <c r="QZR154"/>
      <c r="QZS154"/>
      <c r="QZT154"/>
      <c r="QZU154"/>
      <c r="QZV154"/>
      <c r="QZW154"/>
      <c r="QZX154"/>
      <c r="QZY154"/>
      <c r="QZZ154"/>
      <c r="RAA154"/>
      <c r="RAB154"/>
      <c r="RAC154"/>
      <c r="RAD154"/>
      <c r="RAE154"/>
      <c r="RAF154"/>
      <c r="RAG154"/>
      <c r="RAH154"/>
      <c r="RAI154"/>
      <c r="RAJ154"/>
      <c r="RAK154"/>
      <c r="RAL154"/>
      <c r="RAM154"/>
      <c r="RAN154"/>
      <c r="RAO154"/>
      <c r="RAP154"/>
      <c r="RAQ154"/>
      <c r="RAR154"/>
      <c r="RAS154"/>
      <c r="RAT154"/>
      <c r="RAU154"/>
      <c r="RAV154"/>
      <c r="RAW154"/>
      <c r="RAX154"/>
      <c r="RAY154"/>
      <c r="RAZ154"/>
      <c r="RBA154"/>
      <c r="RBB154"/>
      <c r="RBC154"/>
      <c r="RBD154"/>
      <c r="RBE154"/>
      <c r="RBF154"/>
      <c r="RBG154"/>
      <c r="RBH154"/>
      <c r="RBI154"/>
      <c r="RBJ154"/>
      <c r="RBK154"/>
      <c r="RBL154"/>
      <c r="RBM154"/>
      <c r="RBN154"/>
      <c r="RBO154"/>
      <c r="RBP154"/>
      <c r="RBQ154"/>
      <c r="RBR154"/>
      <c r="RBS154"/>
      <c r="RBT154"/>
      <c r="RBU154"/>
      <c r="RBV154"/>
      <c r="RBW154"/>
      <c r="RBX154"/>
      <c r="RBY154"/>
      <c r="RBZ154"/>
      <c r="RCA154"/>
      <c r="RCB154"/>
      <c r="RCC154"/>
      <c r="RCD154"/>
      <c r="RCE154"/>
      <c r="RCF154"/>
      <c r="RCG154"/>
      <c r="RCH154"/>
      <c r="RCI154"/>
      <c r="RCJ154"/>
      <c r="RCK154"/>
      <c r="RCL154"/>
      <c r="RCM154"/>
      <c r="RCN154"/>
      <c r="RCO154"/>
      <c r="RCP154"/>
      <c r="RCQ154"/>
      <c r="RCR154"/>
      <c r="RCS154"/>
      <c r="RCT154"/>
      <c r="RCU154"/>
      <c r="RCV154"/>
      <c r="RCW154"/>
      <c r="RCX154"/>
      <c r="RCY154"/>
      <c r="RCZ154"/>
      <c r="RDA154"/>
      <c r="RDB154"/>
      <c r="RDC154"/>
      <c r="RDD154"/>
      <c r="RDE154"/>
      <c r="RDF154"/>
      <c r="RDG154"/>
      <c r="RDH154"/>
      <c r="RDI154"/>
      <c r="RDJ154"/>
      <c r="RDK154"/>
      <c r="RDL154"/>
      <c r="RDM154"/>
      <c r="RDN154"/>
      <c r="RDO154"/>
      <c r="RDP154"/>
      <c r="RDQ154"/>
      <c r="RDR154"/>
      <c r="RDS154"/>
      <c r="RDT154"/>
      <c r="RDU154"/>
      <c r="RDV154"/>
      <c r="RDW154"/>
      <c r="RDX154"/>
      <c r="RDY154"/>
      <c r="RDZ154"/>
      <c r="REA154"/>
      <c r="REB154"/>
      <c r="REC154"/>
      <c r="RED154"/>
      <c r="REE154"/>
      <c r="REF154"/>
      <c r="REG154"/>
      <c r="REH154"/>
      <c r="REI154"/>
      <c r="REJ154"/>
      <c r="REK154"/>
      <c r="REL154"/>
      <c r="REM154"/>
      <c r="REN154"/>
      <c r="REO154"/>
      <c r="REP154"/>
      <c r="REQ154"/>
      <c r="RER154"/>
      <c r="RES154"/>
      <c r="RET154"/>
      <c r="REU154"/>
      <c r="REV154"/>
      <c r="REW154"/>
      <c r="REX154"/>
      <c r="REY154"/>
      <c r="REZ154"/>
      <c r="RFA154"/>
      <c r="RFB154"/>
      <c r="RFC154"/>
      <c r="RFD154"/>
      <c r="RFE154"/>
      <c r="RFF154"/>
      <c r="RFG154"/>
      <c r="RFH154"/>
      <c r="RFI154"/>
      <c r="RFJ154"/>
      <c r="RFK154"/>
      <c r="RFL154"/>
      <c r="RFM154"/>
      <c r="RFN154"/>
      <c r="RFO154"/>
      <c r="RFP154"/>
      <c r="RFQ154"/>
      <c r="RFR154"/>
      <c r="RFS154"/>
      <c r="RFT154"/>
      <c r="RFU154"/>
      <c r="RFV154"/>
      <c r="RFW154"/>
      <c r="RFX154"/>
      <c r="RFY154"/>
      <c r="RFZ154"/>
      <c r="RGA154"/>
      <c r="RGB154"/>
      <c r="RGC154"/>
      <c r="RGD154"/>
      <c r="RGE154"/>
      <c r="RGF154"/>
      <c r="RGG154"/>
      <c r="RGH154"/>
      <c r="RGI154"/>
      <c r="RGJ154"/>
      <c r="RGK154"/>
      <c r="RGL154"/>
      <c r="RGM154"/>
      <c r="RGN154"/>
      <c r="RGO154"/>
      <c r="RGP154"/>
      <c r="RGQ154"/>
      <c r="RGR154"/>
      <c r="RGS154"/>
      <c r="RGT154"/>
      <c r="RGU154"/>
      <c r="RGV154"/>
      <c r="RGW154"/>
      <c r="RGX154"/>
      <c r="RGY154"/>
      <c r="RGZ154"/>
      <c r="RHA154"/>
      <c r="RHB154"/>
      <c r="RHC154"/>
      <c r="RHD154"/>
      <c r="RHE154"/>
      <c r="RHF154"/>
      <c r="RHG154"/>
      <c r="RHH154"/>
      <c r="RHI154"/>
      <c r="RHJ154"/>
      <c r="RHK154"/>
      <c r="RHL154"/>
      <c r="RHM154"/>
      <c r="RHN154"/>
      <c r="RHO154"/>
      <c r="RHP154"/>
      <c r="RHQ154"/>
      <c r="RHR154"/>
      <c r="RHS154"/>
      <c r="RHT154"/>
      <c r="RHU154"/>
      <c r="RHV154"/>
      <c r="RHW154"/>
      <c r="RHX154"/>
      <c r="RHY154"/>
      <c r="RHZ154"/>
      <c r="RIA154"/>
      <c r="RIB154"/>
      <c r="RIC154"/>
      <c r="RID154"/>
      <c r="RIE154"/>
      <c r="RIF154"/>
      <c r="RIG154"/>
      <c r="RIH154"/>
      <c r="RII154"/>
      <c r="RIJ154"/>
      <c r="RIK154"/>
      <c r="RIL154"/>
      <c r="RIM154"/>
      <c r="RIN154"/>
      <c r="RIO154"/>
      <c r="RIP154"/>
      <c r="RIQ154"/>
      <c r="RIR154"/>
      <c r="RIS154"/>
      <c r="RIT154"/>
      <c r="RIU154"/>
      <c r="RIV154"/>
      <c r="RIW154"/>
      <c r="RIX154"/>
      <c r="RIY154"/>
      <c r="RIZ154"/>
      <c r="RJA154"/>
      <c r="RJB154"/>
      <c r="RJC154"/>
      <c r="RJD154"/>
      <c r="RJE154"/>
      <c r="RJF154"/>
      <c r="RJG154"/>
      <c r="RJH154"/>
      <c r="RJI154"/>
      <c r="RJJ154"/>
      <c r="RJK154"/>
      <c r="RJL154"/>
      <c r="RJM154"/>
      <c r="RJN154"/>
      <c r="RJO154"/>
      <c r="RJP154"/>
      <c r="RJQ154"/>
      <c r="RJR154"/>
      <c r="RJS154"/>
      <c r="RJT154"/>
      <c r="RJU154"/>
      <c r="RJV154"/>
      <c r="RJW154"/>
      <c r="RJX154"/>
      <c r="RJY154"/>
      <c r="RJZ154"/>
      <c r="RKA154"/>
      <c r="RKB154"/>
      <c r="RKC154"/>
      <c r="RKD154"/>
      <c r="RKE154"/>
      <c r="RKF154"/>
      <c r="RKG154"/>
      <c r="RKH154"/>
      <c r="RKI154"/>
      <c r="RKJ154"/>
      <c r="RKK154"/>
      <c r="RKL154"/>
      <c r="RKM154"/>
      <c r="RKN154"/>
      <c r="RKO154"/>
      <c r="RKP154"/>
      <c r="RKQ154"/>
      <c r="RKR154"/>
      <c r="RKS154"/>
      <c r="RKT154"/>
      <c r="RKU154"/>
      <c r="RKV154"/>
      <c r="RKW154"/>
      <c r="RKX154"/>
      <c r="RKY154"/>
      <c r="RKZ154"/>
      <c r="RLA154"/>
      <c r="RLB154"/>
      <c r="RLC154"/>
      <c r="RLD154"/>
      <c r="RLE154"/>
      <c r="RLF154"/>
      <c r="RLG154"/>
      <c r="RLH154"/>
      <c r="RLI154"/>
      <c r="RLJ154"/>
      <c r="RLK154"/>
      <c r="RLL154"/>
      <c r="RLM154"/>
      <c r="RLN154"/>
      <c r="RLO154"/>
      <c r="RLP154"/>
      <c r="RLQ154"/>
      <c r="RLR154"/>
      <c r="RLS154"/>
      <c r="RLT154"/>
      <c r="RLU154"/>
      <c r="RLV154"/>
      <c r="RLW154"/>
      <c r="RLX154"/>
      <c r="RLY154"/>
      <c r="RLZ154"/>
      <c r="RMA154"/>
      <c r="RMB154"/>
      <c r="RMC154"/>
      <c r="RMD154"/>
      <c r="RME154"/>
      <c r="RMF154"/>
      <c r="RMG154"/>
      <c r="RMH154"/>
      <c r="RMI154"/>
      <c r="RMJ154"/>
      <c r="RMK154"/>
      <c r="RML154"/>
      <c r="RMM154"/>
      <c r="RMN154"/>
      <c r="RMO154"/>
      <c r="RMP154"/>
      <c r="RMQ154"/>
      <c r="RMR154"/>
      <c r="RMS154"/>
      <c r="RMT154"/>
      <c r="RMU154"/>
      <c r="RMV154"/>
      <c r="RMW154"/>
      <c r="RMX154"/>
      <c r="RMY154"/>
      <c r="RMZ154"/>
      <c r="RNA154"/>
      <c r="RNB154"/>
      <c r="RNC154"/>
      <c r="RND154"/>
      <c r="RNE154"/>
      <c r="RNF154"/>
      <c r="RNG154"/>
      <c r="RNH154"/>
      <c r="RNI154"/>
      <c r="RNJ154"/>
      <c r="RNK154"/>
      <c r="RNL154"/>
      <c r="RNM154"/>
      <c r="RNN154"/>
      <c r="RNO154"/>
      <c r="RNP154"/>
      <c r="RNQ154"/>
      <c r="RNR154"/>
      <c r="RNS154"/>
      <c r="RNT154"/>
      <c r="RNU154"/>
      <c r="RNV154"/>
      <c r="RNW154"/>
      <c r="RNX154"/>
      <c r="RNY154"/>
      <c r="RNZ154"/>
      <c r="ROA154"/>
      <c r="ROB154"/>
      <c r="ROC154"/>
      <c r="ROD154"/>
      <c r="ROE154"/>
      <c r="ROF154"/>
      <c r="ROG154"/>
      <c r="ROH154"/>
      <c r="ROI154"/>
      <c r="ROJ154"/>
      <c r="ROK154"/>
      <c r="ROL154"/>
      <c r="ROM154"/>
      <c r="RON154"/>
      <c r="ROO154"/>
      <c r="ROP154"/>
      <c r="ROQ154"/>
      <c r="ROR154"/>
      <c r="ROS154"/>
      <c r="ROT154"/>
      <c r="ROU154"/>
      <c r="ROV154"/>
      <c r="ROW154"/>
      <c r="ROX154"/>
      <c r="ROY154"/>
      <c r="ROZ154"/>
      <c r="RPA154"/>
      <c r="RPB154"/>
      <c r="RPC154"/>
      <c r="RPD154"/>
      <c r="RPE154"/>
      <c r="RPF154"/>
      <c r="RPG154"/>
      <c r="RPH154"/>
      <c r="RPI154"/>
      <c r="RPJ154"/>
      <c r="RPK154"/>
      <c r="RPL154"/>
      <c r="RPM154"/>
      <c r="RPN154"/>
      <c r="RPO154"/>
      <c r="RPP154"/>
      <c r="RPQ154"/>
      <c r="RPR154"/>
      <c r="RPS154"/>
      <c r="RPT154"/>
      <c r="RPU154"/>
      <c r="RPV154"/>
      <c r="RPW154"/>
      <c r="RPX154"/>
      <c r="RPY154"/>
      <c r="RPZ154"/>
      <c r="RQA154"/>
      <c r="RQB154"/>
      <c r="RQC154"/>
      <c r="RQD154"/>
      <c r="RQE154"/>
      <c r="RQF154"/>
      <c r="RQG154"/>
      <c r="RQH154"/>
      <c r="RQI154"/>
      <c r="RQJ154"/>
      <c r="RQK154"/>
      <c r="RQL154"/>
      <c r="RQM154"/>
      <c r="RQN154"/>
      <c r="RQO154"/>
      <c r="RQP154"/>
      <c r="RQQ154"/>
      <c r="RQR154"/>
      <c r="RQS154"/>
      <c r="RQT154"/>
      <c r="RQU154"/>
      <c r="RQV154"/>
      <c r="RQW154"/>
      <c r="RQX154"/>
      <c r="RQY154"/>
      <c r="RQZ154"/>
      <c r="RRA154"/>
      <c r="RRB154"/>
      <c r="RRC154"/>
      <c r="RRD154"/>
      <c r="RRE154"/>
      <c r="RRF154"/>
      <c r="RRG154"/>
      <c r="RRH154"/>
      <c r="RRI154"/>
      <c r="RRJ154"/>
      <c r="RRK154"/>
      <c r="RRL154"/>
      <c r="RRM154"/>
      <c r="RRN154"/>
      <c r="RRO154"/>
      <c r="RRP154"/>
      <c r="RRQ154"/>
      <c r="RRR154"/>
      <c r="RRS154"/>
      <c r="RRT154"/>
      <c r="RRU154"/>
      <c r="RRV154"/>
      <c r="RRW154"/>
      <c r="RRX154"/>
      <c r="RRY154"/>
      <c r="RRZ154"/>
      <c r="RSA154"/>
      <c r="RSB154"/>
      <c r="RSC154"/>
      <c r="RSD154"/>
      <c r="RSE154"/>
      <c r="RSF154"/>
      <c r="RSG154"/>
      <c r="RSH154"/>
      <c r="RSI154"/>
      <c r="RSJ154"/>
      <c r="RSK154"/>
      <c r="RSL154"/>
      <c r="RSM154"/>
      <c r="RSN154"/>
      <c r="RSO154"/>
      <c r="RSP154"/>
      <c r="RSQ154"/>
      <c r="RSR154"/>
      <c r="RSS154"/>
      <c r="RST154"/>
      <c r="RSU154"/>
      <c r="RSV154"/>
      <c r="RSW154"/>
      <c r="RSX154"/>
      <c r="RSY154"/>
      <c r="RSZ154"/>
      <c r="RTA154"/>
      <c r="RTB154"/>
      <c r="RTC154"/>
      <c r="RTD154"/>
      <c r="RTE154"/>
      <c r="RTF154"/>
      <c r="RTG154"/>
      <c r="RTH154"/>
      <c r="RTI154"/>
      <c r="RTJ154"/>
      <c r="RTK154"/>
      <c r="RTL154"/>
      <c r="RTM154"/>
      <c r="RTN154"/>
      <c r="RTO154"/>
      <c r="RTP154"/>
      <c r="RTQ154"/>
      <c r="RTR154"/>
      <c r="RTS154"/>
      <c r="RTT154"/>
      <c r="RTU154"/>
      <c r="RTV154"/>
      <c r="RTW154"/>
      <c r="RTX154"/>
      <c r="RTY154"/>
      <c r="RTZ154"/>
      <c r="RUA154"/>
      <c r="RUB154"/>
      <c r="RUC154"/>
      <c r="RUD154"/>
      <c r="RUE154"/>
      <c r="RUF154"/>
      <c r="RUG154"/>
      <c r="RUH154"/>
      <c r="RUI154"/>
      <c r="RUJ154"/>
      <c r="RUK154"/>
      <c r="RUL154"/>
      <c r="RUM154"/>
      <c r="RUN154"/>
      <c r="RUO154"/>
      <c r="RUP154"/>
      <c r="RUQ154"/>
      <c r="RUR154"/>
      <c r="RUS154"/>
      <c r="RUT154"/>
      <c r="RUU154"/>
      <c r="RUV154"/>
      <c r="RUW154"/>
      <c r="RUX154"/>
      <c r="RUY154"/>
      <c r="RUZ154"/>
      <c r="RVA154"/>
      <c r="RVB154"/>
      <c r="RVC154"/>
      <c r="RVD154"/>
      <c r="RVE154"/>
      <c r="RVF154"/>
      <c r="RVG154"/>
      <c r="RVH154"/>
      <c r="RVI154"/>
      <c r="RVJ154"/>
      <c r="RVK154"/>
      <c r="RVL154"/>
      <c r="RVM154"/>
      <c r="RVN154"/>
      <c r="RVO154"/>
      <c r="RVP154"/>
      <c r="RVQ154"/>
      <c r="RVR154"/>
      <c r="RVS154"/>
      <c r="RVT154"/>
      <c r="RVU154"/>
      <c r="RVV154"/>
      <c r="RVW154"/>
      <c r="RVX154"/>
      <c r="RVY154"/>
      <c r="RVZ154"/>
      <c r="RWA154"/>
      <c r="RWB154"/>
      <c r="RWC154"/>
      <c r="RWD154"/>
      <c r="RWE154"/>
      <c r="RWF154"/>
      <c r="RWG154"/>
      <c r="RWH154"/>
      <c r="RWI154"/>
      <c r="RWJ154"/>
      <c r="RWK154"/>
      <c r="RWL154"/>
      <c r="RWM154"/>
      <c r="RWN154"/>
      <c r="RWO154"/>
      <c r="RWP154"/>
      <c r="RWQ154"/>
      <c r="RWR154"/>
      <c r="RWS154"/>
      <c r="RWT154"/>
      <c r="RWU154"/>
      <c r="RWV154"/>
      <c r="RWW154"/>
      <c r="RWX154"/>
      <c r="RWY154"/>
      <c r="RWZ154"/>
      <c r="RXA154"/>
      <c r="RXB154"/>
      <c r="RXC154"/>
      <c r="RXD154"/>
      <c r="RXE154"/>
      <c r="RXF154"/>
      <c r="RXG154"/>
      <c r="RXH154"/>
      <c r="RXI154"/>
      <c r="RXJ154"/>
      <c r="RXK154"/>
      <c r="RXL154"/>
      <c r="RXM154"/>
      <c r="RXN154"/>
      <c r="RXO154"/>
      <c r="RXP154"/>
      <c r="RXQ154"/>
      <c r="RXR154"/>
      <c r="RXS154"/>
      <c r="RXT154"/>
      <c r="RXU154"/>
      <c r="RXV154"/>
      <c r="RXW154"/>
      <c r="RXX154"/>
      <c r="RXY154"/>
      <c r="RXZ154"/>
      <c r="RYA154"/>
      <c r="RYB154"/>
      <c r="RYC154"/>
      <c r="RYD154"/>
      <c r="RYE154"/>
      <c r="RYF154"/>
      <c r="RYG154"/>
      <c r="RYH154"/>
      <c r="RYI154"/>
      <c r="RYJ154"/>
      <c r="RYK154"/>
      <c r="RYL154"/>
      <c r="RYM154"/>
      <c r="RYN154"/>
      <c r="RYO154"/>
      <c r="RYP154"/>
      <c r="RYQ154"/>
      <c r="RYR154"/>
      <c r="RYS154"/>
      <c r="RYT154"/>
      <c r="RYU154"/>
      <c r="RYV154"/>
      <c r="RYW154"/>
      <c r="RYX154"/>
      <c r="RYY154"/>
      <c r="RYZ154"/>
      <c r="RZA154"/>
      <c r="RZB154"/>
      <c r="RZC154"/>
      <c r="RZD154"/>
      <c r="RZE154"/>
      <c r="RZF154"/>
      <c r="RZG154"/>
      <c r="RZH154"/>
      <c r="RZI154"/>
      <c r="RZJ154"/>
      <c r="RZK154"/>
      <c r="RZL154"/>
      <c r="RZM154"/>
      <c r="RZN154"/>
      <c r="RZO154"/>
      <c r="RZP154"/>
      <c r="RZQ154"/>
      <c r="RZR154"/>
      <c r="RZS154"/>
      <c r="RZT154"/>
      <c r="RZU154"/>
      <c r="RZV154"/>
      <c r="RZW154"/>
      <c r="RZX154"/>
      <c r="RZY154"/>
      <c r="RZZ154"/>
      <c r="SAA154"/>
      <c r="SAB154"/>
      <c r="SAC154"/>
      <c r="SAD154"/>
      <c r="SAE154"/>
      <c r="SAF154"/>
      <c r="SAG154"/>
      <c r="SAH154"/>
      <c r="SAI154"/>
      <c r="SAJ154"/>
      <c r="SAK154"/>
      <c r="SAL154"/>
      <c r="SAM154"/>
      <c r="SAN154"/>
      <c r="SAO154"/>
      <c r="SAP154"/>
      <c r="SAQ154"/>
      <c r="SAR154"/>
      <c r="SAS154"/>
      <c r="SAT154"/>
      <c r="SAU154"/>
      <c r="SAV154"/>
      <c r="SAW154"/>
      <c r="SAX154"/>
      <c r="SAY154"/>
      <c r="SAZ154"/>
      <c r="SBA154"/>
      <c r="SBB154"/>
      <c r="SBC154"/>
      <c r="SBD154"/>
      <c r="SBE154"/>
      <c r="SBF154"/>
      <c r="SBG154"/>
      <c r="SBH154"/>
      <c r="SBI154"/>
      <c r="SBJ154"/>
      <c r="SBK154"/>
      <c r="SBL154"/>
      <c r="SBM154"/>
      <c r="SBN154"/>
      <c r="SBO154"/>
      <c r="SBP154"/>
      <c r="SBQ154"/>
      <c r="SBR154"/>
      <c r="SBS154"/>
      <c r="SBT154"/>
      <c r="SBU154"/>
      <c r="SBV154"/>
      <c r="SBW154"/>
      <c r="SBX154"/>
      <c r="SBY154"/>
      <c r="SBZ154"/>
      <c r="SCA154"/>
      <c r="SCB154"/>
      <c r="SCC154"/>
      <c r="SCD154"/>
      <c r="SCE154"/>
      <c r="SCF154"/>
      <c r="SCG154"/>
      <c r="SCH154"/>
      <c r="SCI154"/>
      <c r="SCJ154"/>
      <c r="SCK154"/>
      <c r="SCL154"/>
      <c r="SCM154"/>
      <c r="SCN154"/>
      <c r="SCO154"/>
      <c r="SCP154"/>
      <c r="SCQ154"/>
      <c r="SCR154"/>
      <c r="SCS154"/>
      <c r="SCT154"/>
      <c r="SCU154"/>
      <c r="SCV154"/>
      <c r="SCW154"/>
      <c r="SCX154"/>
      <c r="SCY154"/>
      <c r="SCZ154"/>
      <c r="SDA154"/>
      <c r="SDB154"/>
      <c r="SDC154"/>
      <c r="SDD154"/>
      <c r="SDE154"/>
      <c r="SDF154"/>
      <c r="SDG154"/>
      <c r="SDH154"/>
      <c r="SDI154"/>
      <c r="SDJ154"/>
      <c r="SDK154"/>
      <c r="SDL154"/>
      <c r="SDM154"/>
      <c r="SDN154"/>
      <c r="SDO154"/>
      <c r="SDP154"/>
      <c r="SDQ154"/>
      <c r="SDR154"/>
      <c r="SDS154"/>
      <c r="SDT154"/>
      <c r="SDU154"/>
      <c r="SDV154"/>
      <c r="SDW154"/>
      <c r="SDX154"/>
      <c r="SDY154"/>
      <c r="SDZ154"/>
      <c r="SEA154"/>
      <c r="SEB154"/>
      <c r="SEC154"/>
      <c r="SED154"/>
      <c r="SEE154"/>
      <c r="SEF154"/>
      <c r="SEG154"/>
      <c r="SEH154"/>
      <c r="SEI154"/>
      <c r="SEJ154"/>
      <c r="SEK154"/>
      <c r="SEL154"/>
      <c r="SEM154"/>
      <c r="SEN154"/>
      <c r="SEO154"/>
      <c r="SEP154"/>
      <c r="SEQ154"/>
      <c r="SER154"/>
      <c r="SES154"/>
      <c r="SET154"/>
      <c r="SEU154"/>
      <c r="SEV154"/>
      <c r="SEW154"/>
      <c r="SEX154"/>
      <c r="SEY154"/>
      <c r="SEZ154"/>
      <c r="SFA154"/>
      <c r="SFB154"/>
      <c r="SFC154"/>
      <c r="SFD154"/>
      <c r="SFE154"/>
      <c r="SFF154"/>
      <c r="SFG154"/>
      <c r="SFH154"/>
      <c r="SFI154"/>
      <c r="SFJ154"/>
      <c r="SFK154"/>
      <c r="SFL154"/>
      <c r="SFM154"/>
      <c r="SFN154"/>
      <c r="SFO154"/>
      <c r="SFP154"/>
      <c r="SFQ154"/>
      <c r="SFR154"/>
      <c r="SFS154"/>
      <c r="SFT154"/>
      <c r="SFU154"/>
      <c r="SFV154"/>
      <c r="SFW154"/>
      <c r="SFX154"/>
      <c r="SFY154"/>
      <c r="SFZ154"/>
      <c r="SGA154"/>
      <c r="SGB154"/>
      <c r="SGC154"/>
      <c r="SGD154"/>
      <c r="SGE154"/>
      <c r="SGF154"/>
      <c r="SGG154"/>
      <c r="SGH154"/>
      <c r="SGI154"/>
      <c r="SGJ154"/>
      <c r="SGK154"/>
      <c r="SGL154"/>
      <c r="SGM154"/>
      <c r="SGN154"/>
      <c r="SGO154"/>
      <c r="SGP154"/>
      <c r="SGQ154"/>
      <c r="SGR154"/>
      <c r="SGS154"/>
      <c r="SGT154"/>
      <c r="SGU154"/>
      <c r="SGV154"/>
      <c r="SGW154"/>
      <c r="SGX154"/>
      <c r="SGY154"/>
      <c r="SGZ154"/>
      <c r="SHA154"/>
      <c r="SHB154"/>
      <c r="SHC154"/>
      <c r="SHD154"/>
      <c r="SHE154"/>
      <c r="SHF154"/>
      <c r="SHG154"/>
      <c r="SHH154"/>
      <c r="SHI154"/>
      <c r="SHJ154"/>
      <c r="SHK154"/>
      <c r="SHL154"/>
      <c r="SHM154"/>
      <c r="SHN154"/>
      <c r="SHO154"/>
      <c r="SHP154"/>
      <c r="SHQ154"/>
      <c r="SHR154"/>
      <c r="SHS154"/>
      <c r="SHT154"/>
      <c r="SHU154"/>
      <c r="SHV154"/>
      <c r="SHW154"/>
      <c r="SHX154"/>
      <c r="SHY154"/>
      <c r="SHZ154"/>
      <c r="SIA154"/>
      <c r="SIB154"/>
      <c r="SIC154"/>
      <c r="SID154"/>
      <c r="SIE154"/>
      <c r="SIF154"/>
      <c r="SIG154"/>
      <c r="SIH154"/>
      <c r="SII154"/>
      <c r="SIJ154"/>
      <c r="SIK154"/>
      <c r="SIL154"/>
      <c r="SIM154"/>
      <c r="SIN154"/>
      <c r="SIO154"/>
      <c r="SIP154"/>
      <c r="SIQ154"/>
      <c r="SIR154"/>
      <c r="SIS154"/>
      <c r="SIT154"/>
      <c r="SIU154"/>
      <c r="SIV154"/>
      <c r="SIW154"/>
      <c r="SIX154"/>
      <c r="SIY154"/>
      <c r="SIZ154"/>
      <c r="SJA154"/>
      <c r="SJB154"/>
      <c r="SJC154"/>
      <c r="SJD154"/>
      <c r="SJE154"/>
      <c r="SJF154"/>
      <c r="SJG154"/>
      <c r="SJH154"/>
      <c r="SJI154"/>
      <c r="SJJ154"/>
      <c r="SJK154"/>
      <c r="SJL154"/>
      <c r="SJM154"/>
      <c r="SJN154"/>
      <c r="SJO154"/>
      <c r="SJP154"/>
      <c r="SJQ154"/>
      <c r="SJR154"/>
      <c r="SJS154"/>
      <c r="SJT154"/>
      <c r="SJU154"/>
      <c r="SJV154"/>
      <c r="SJW154"/>
      <c r="SJX154"/>
      <c r="SJY154"/>
      <c r="SJZ154"/>
      <c r="SKA154"/>
      <c r="SKB154"/>
      <c r="SKC154"/>
      <c r="SKD154"/>
      <c r="SKE154"/>
      <c r="SKF154"/>
      <c r="SKG154"/>
      <c r="SKH154"/>
      <c r="SKI154"/>
      <c r="SKJ154"/>
      <c r="SKK154"/>
      <c r="SKL154"/>
      <c r="SKM154"/>
      <c r="SKN154"/>
      <c r="SKO154"/>
      <c r="SKP154"/>
      <c r="SKQ154"/>
      <c r="SKR154"/>
      <c r="SKS154"/>
      <c r="SKT154"/>
      <c r="SKU154"/>
      <c r="SKV154"/>
      <c r="SKW154"/>
      <c r="SKX154"/>
      <c r="SKY154"/>
      <c r="SKZ154"/>
      <c r="SLA154"/>
      <c r="SLB154"/>
      <c r="SLC154"/>
      <c r="SLD154"/>
      <c r="SLE154"/>
      <c r="SLF154"/>
      <c r="SLG154"/>
      <c r="SLH154"/>
      <c r="SLI154"/>
      <c r="SLJ154"/>
      <c r="SLK154"/>
      <c r="SLL154"/>
      <c r="SLM154"/>
      <c r="SLN154"/>
      <c r="SLO154"/>
      <c r="SLP154"/>
      <c r="SLQ154"/>
      <c r="SLR154"/>
      <c r="SLS154"/>
      <c r="SLT154"/>
      <c r="SLU154"/>
      <c r="SLV154"/>
      <c r="SLW154"/>
      <c r="SLX154"/>
      <c r="SLY154"/>
      <c r="SLZ154"/>
      <c r="SMA154"/>
      <c r="SMB154"/>
      <c r="SMC154"/>
      <c r="SMD154"/>
      <c r="SME154"/>
      <c r="SMF154"/>
      <c r="SMG154"/>
      <c r="SMH154"/>
      <c r="SMI154"/>
      <c r="SMJ154"/>
      <c r="SMK154"/>
      <c r="SML154"/>
      <c r="SMM154"/>
      <c r="SMN154"/>
      <c r="SMO154"/>
      <c r="SMP154"/>
      <c r="SMQ154"/>
      <c r="SMR154"/>
      <c r="SMS154"/>
      <c r="SMT154"/>
      <c r="SMU154"/>
      <c r="SMV154"/>
      <c r="SMW154"/>
      <c r="SMX154"/>
      <c r="SMY154"/>
      <c r="SMZ154"/>
      <c r="SNA154"/>
      <c r="SNB154"/>
      <c r="SNC154"/>
      <c r="SND154"/>
      <c r="SNE154"/>
      <c r="SNF154"/>
      <c r="SNG154"/>
      <c r="SNH154"/>
      <c r="SNI154"/>
      <c r="SNJ154"/>
      <c r="SNK154"/>
      <c r="SNL154"/>
      <c r="SNM154"/>
      <c r="SNN154"/>
      <c r="SNO154"/>
      <c r="SNP154"/>
      <c r="SNQ154"/>
      <c r="SNR154"/>
      <c r="SNS154"/>
      <c r="SNT154"/>
      <c r="SNU154"/>
      <c r="SNV154"/>
      <c r="SNW154"/>
      <c r="SNX154"/>
      <c r="SNY154"/>
      <c r="SNZ154"/>
      <c r="SOA154"/>
      <c r="SOB154"/>
      <c r="SOC154"/>
      <c r="SOD154"/>
      <c r="SOE154"/>
      <c r="SOF154"/>
      <c r="SOG154"/>
      <c r="SOH154"/>
      <c r="SOI154"/>
      <c r="SOJ154"/>
      <c r="SOK154"/>
      <c r="SOL154"/>
      <c r="SOM154"/>
      <c r="SON154"/>
      <c r="SOO154"/>
      <c r="SOP154"/>
      <c r="SOQ154"/>
      <c r="SOR154"/>
      <c r="SOS154"/>
      <c r="SOT154"/>
      <c r="SOU154"/>
      <c r="SOV154"/>
      <c r="SOW154"/>
      <c r="SOX154"/>
      <c r="SOY154"/>
      <c r="SOZ154"/>
      <c r="SPA154"/>
      <c r="SPB154"/>
      <c r="SPC154"/>
      <c r="SPD154"/>
      <c r="SPE154"/>
      <c r="SPF154"/>
      <c r="SPG154"/>
      <c r="SPH154"/>
      <c r="SPI154"/>
      <c r="SPJ154"/>
      <c r="SPK154"/>
      <c r="SPL154"/>
      <c r="SPM154"/>
      <c r="SPN154"/>
      <c r="SPO154"/>
      <c r="SPP154"/>
      <c r="SPQ154"/>
      <c r="SPR154"/>
      <c r="SPS154"/>
      <c r="SPT154"/>
      <c r="SPU154"/>
      <c r="SPV154"/>
      <c r="SPW154"/>
      <c r="SPX154"/>
      <c r="SPY154"/>
      <c r="SPZ154"/>
      <c r="SQA154"/>
      <c r="SQB154"/>
      <c r="SQC154"/>
      <c r="SQD154"/>
      <c r="SQE154"/>
      <c r="SQF154"/>
      <c r="SQG154"/>
      <c r="SQH154"/>
      <c r="SQI154"/>
      <c r="SQJ154"/>
      <c r="SQK154"/>
      <c r="SQL154"/>
      <c r="SQM154"/>
      <c r="SQN154"/>
      <c r="SQO154"/>
      <c r="SQP154"/>
      <c r="SQQ154"/>
      <c r="SQR154"/>
      <c r="SQS154"/>
      <c r="SQT154"/>
      <c r="SQU154"/>
      <c r="SQV154"/>
      <c r="SQW154"/>
      <c r="SQX154"/>
      <c r="SQY154"/>
      <c r="SQZ154"/>
      <c r="SRA154"/>
      <c r="SRB154"/>
      <c r="SRC154"/>
      <c r="SRD154"/>
      <c r="SRE154"/>
      <c r="SRF154"/>
      <c r="SRG154"/>
      <c r="SRH154"/>
      <c r="SRI154"/>
      <c r="SRJ154"/>
      <c r="SRK154"/>
      <c r="SRL154"/>
      <c r="SRM154"/>
      <c r="SRN154"/>
      <c r="SRO154"/>
      <c r="SRP154"/>
      <c r="SRQ154"/>
      <c r="SRR154"/>
      <c r="SRS154"/>
      <c r="SRT154"/>
      <c r="SRU154"/>
      <c r="SRV154"/>
      <c r="SRW154"/>
      <c r="SRX154"/>
      <c r="SRY154"/>
      <c r="SRZ154"/>
      <c r="SSA154"/>
      <c r="SSB154"/>
      <c r="SSC154"/>
      <c r="SSD154"/>
      <c r="SSE154"/>
      <c r="SSF154"/>
      <c r="SSG154"/>
      <c r="SSH154"/>
      <c r="SSI154"/>
      <c r="SSJ154"/>
      <c r="SSK154"/>
      <c r="SSL154"/>
      <c r="SSM154"/>
      <c r="SSN154"/>
      <c r="SSO154"/>
      <c r="SSP154"/>
      <c r="SSQ154"/>
      <c r="SSR154"/>
      <c r="SSS154"/>
      <c r="SST154"/>
      <c r="SSU154"/>
      <c r="SSV154"/>
      <c r="SSW154"/>
      <c r="SSX154"/>
      <c r="SSY154"/>
      <c r="SSZ154"/>
      <c r="STA154"/>
      <c r="STB154"/>
      <c r="STC154"/>
      <c r="STD154"/>
      <c r="STE154"/>
      <c r="STF154"/>
      <c r="STG154"/>
      <c r="STH154"/>
      <c r="STI154"/>
      <c r="STJ154"/>
      <c r="STK154"/>
      <c r="STL154"/>
      <c r="STM154"/>
      <c r="STN154"/>
      <c r="STO154"/>
      <c r="STP154"/>
      <c r="STQ154"/>
      <c r="STR154"/>
      <c r="STS154"/>
      <c r="STT154"/>
      <c r="STU154"/>
      <c r="STV154"/>
      <c r="STW154"/>
      <c r="STX154"/>
      <c r="STY154"/>
      <c r="STZ154"/>
      <c r="SUA154"/>
      <c r="SUB154"/>
      <c r="SUC154"/>
      <c r="SUD154"/>
      <c r="SUE154"/>
      <c r="SUF154"/>
      <c r="SUG154"/>
      <c r="SUH154"/>
      <c r="SUI154"/>
      <c r="SUJ154"/>
      <c r="SUK154"/>
      <c r="SUL154"/>
      <c r="SUM154"/>
      <c r="SUN154"/>
      <c r="SUO154"/>
      <c r="SUP154"/>
      <c r="SUQ154"/>
      <c r="SUR154"/>
      <c r="SUS154"/>
      <c r="SUT154"/>
      <c r="SUU154"/>
      <c r="SUV154"/>
      <c r="SUW154"/>
      <c r="SUX154"/>
      <c r="SUY154"/>
      <c r="SUZ154"/>
      <c r="SVA154"/>
      <c r="SVB154"/>
      <c r="SVC154"/>
      <c r="SVD154"/>
      <c r="SVE154"/>
      <c r="SVF154"/>
      <c r="SVG154"/>
      <c r="SVH154"/>
      <c r="SVI154"/>
      <c r="SVJ154"/>
      <c r="SVK154"/>
      <c r="SVL154"/>
      <c r="SVM154"/>
      <c r="SVN154"/>
      <c r="SVO154"/>
      <c r="SVP154"/>
      <c r="SVQ154"/>
      <c r="SVR154"/>
      <c r="SVS154"/>
      <c r="SVT154"/>
      <c r="SVU154"/>
      <c r="SVV154"/>
      <c r="SVW154"/>
      <c r="SVX154"/>
      <c r="SVY154"/>
      <c r="SVZ154"/>
      <c r="SWA154"/>
      <c r="SWB154"/>
      <c r="SWC154"/>
      <c r="SWD154"/>
      <c r="SWE154"/>
      <c r="SWF154"/>
      <c r="SWG154"/>
      <c r="SWH154"/>
      <c r="SWI154"/>
      <c r="SWJ154"/>
      <c r="SWK154"/>
      <c r="SWL154"/>
      <c r="SWM154"/>
      <c r="SWN154"/>
      <c r="SWO154"/>
      <c r="SWP154"/>
      <c r="SWQ154"/>
      <c r="SWR154"/>
      <c r="SWS154"/>
      <c r="SWT154"/>
      <c r="SWU154"/>
      <c r="SWV154"/>
      <c r="SWW154"/>
      <c r="SWX154"/>
      <c r="SWY154"/>
      <c r="SWZ154"/>
      <c r="SXA154"/>
      <c r="SXB154"/>
      <c r="SXC154"/>
      <c r="SXD154"/>
      <c r="SXE154"/>
      <c r="SXF154"/>
      <c r="SXG154"/>
      <c r="SXH154"/>
      <c r="SXI154"/>
      <c r="SXJ154"/>
      <c r="SXK154"/>
      <c r="SXL154"/>
      <c r="SXM154"/>
      <c r="SXN154"/>
      <c r="SXO154"/>
      <c r="SXP154"/>
      <c r="SXQ154"/>
      <c r="SXR154"/>
      <c r="SXS154"/>
      <c r="SXT154"/>
      <c r="SXU154"/>
      <c r="SXV154"/>
      <c r="SXW154"/>
      <c r="SXX154"/>
      <c r="SXY154"/>
      <c r="SXZ154"/>
      <c r="SYA154"/>
      <c r="SYB154"/>
      <c r="SYC154"/>
      <c r="SYD154"/>
      <c r="SYE154"/>
      <c r="SYF154"/>
      <c r="SYG154"/>
      <c r="SYH154"/>
      <c r="SYI154"/>
      <c r="SYJ154"/>
      <c r="SYK154"/>
      <c r="SYL154"/>
      <c r="SYM154"/>
      <c r="SYN154"/>
      <c r="SYO154"/>
      <c r="SYP154"/>
      <c r="SYQ154"/>
      <c r="SYR154"/>
      <c r="SYS154"/>
      <c r="SYT154"/>
      <c r="SYU154"/>
      <c r="SYV154"/>
      <c r="SYW154"/>
      <c r="SYX154"/>
      <c r="SYY154"/>
      <c r="SYZ154"/>
      <c r="SZA154"/>
      <c r="SZB154"/>
      <c r="SZC154"/>
      <c r="SZD154"/>
      <c r="SZE154"/>
      <c r="SZF154"/>
      <c r="SZG154"/>
      <c r="SZH154"/>
      <c r="SZI154"/>
      <c r="SZJ154"/>
      <c r="SZK154"/>
      <c r="SZL154"/>
      <c r="SZM154"/>
      <c r="SZN154"/>
      <c r="SZO154"/>
      <c r="SZP154"/>
      <c r="SZQ154"/>
      <c r="SZR154"/>
      <c r="SZS154"/>
      <c r="SZT154"/>
      <c r="SZU154"/>
      <c r="SZV154"/>
      <c r="SZW154"/>
      <c r="SZX154"/>
      <c r="SZY154"/>
      <c r="SZZ154"/>
      <c r="TAA154"/>
      <c r="TAB154"/>
      <c r="TAC154"/>
      <c r="TAD154"/>
      <c r="TAE154"/>
      <c r="TAF154"/>
      <c r="TAG154"/>
      <c r="TAH154"/>
      <c r="TAI154"/>
      <c r="TAJ154"/>
      <c r="TAK154"/>
      <c r="TAL154"/>
      <c r="TAM154"/>
      <c r="TAN154"/>
      <c r="TAO154"/>
      <c r="TAP154"/>
      <c r="TAQ154"/>
      <c r="TAR154"/>
      <c r="TAS154"/>
      <c r="TAT154"/>
      <c r="TAU154"/>
      <c r="TAV154"/>
      <c r="TAW154"/>
      <c r="TAX154"/>
      <c r="TAY154"/>
      <c r="TAZ154"/>
      <c r="TBA154"/>
      <c r="TBB154"/>
      <c r="TBC154"/>
      <c r="TBD154"/>
      <c r="TBE154"/>
      <c r="TBF154"/>
      <c r="TBG154"/>
      <c r="TBH154"/>
      <c r="TBI154"/>
      <c r="TBJ154"/>
      <c r="TBK154"/>
      <c r="TBL154"/>
      <c r="TBM154"/>
      <c r="TBN154"/>
      <c r="TBO154"/>
      <c r="TBP154"/>
      <c r="TBQ154"/>
      <c r="TBR154"/>
      <c r="TBS154"/>
      <c r="TBT154"/>
      <c r="TBU154"/>
      <c r="TBV154"/>
      <c r="TBW154"/>
      <c r="TBX154"/>
      <c r="TBY154"/>
      <c r="TBZ154"/>
      <c r="TCA154"/>
      <c r="TCB154"/>
      <c r="TCC154"/>
      <c r="TCD154"/>
      <c r="TCE154"/>
      <c r="TCF154"/>
      <c r="TCG154"/>
      <c r="TCH154"/>
      <c r="TCI154"/>
      <c r="TCJ154"/>
      <c r="TCK154"/>
      <c r="TCL154"/>
      <c r="TCM154"/>
      <c r="TCN154"/>
      <c r="TCO154"/>
      <c r="TCP154"/>
      <c r="TCQ154"/>
      <c r="TCR154"/>
      <c r="TCS154"/>
      <c r="TCT154"/>
      <c r="TCU154"/>
      <c r="TCV154"/>
      <c r="TCW154"/>
      <c r="TCX154"/>
      <c r="TCY154"/>
      <c r="TCZ154"/>
      <c r="TDA154"/>
      <c r="TDB154"/>
      <c r="TDC154"/>
      <c r="TDD154"/>
      <c r="TDE154"/>
      <c r="TDF154"/>
      <c r="TDG154"/>
      <c r="TDH154"/>
      <c r="TDI154"/>
      <c r="TDJ154"/>
      <c r="TDK154"/>
      <c r="TDL154"/>
      <c r="TDM154"/>
      <c r="TDN154"/>
      <c r="TDO154"/>
      <c r="TDP154"/>
      <c r="TDQ154"/>
      <c r="TDR154"/>
      <c r="TDS154"/>
      <c r="TDT154"/>
      <c r="TDU154"/>
      <c r="TDV154"/>
      <c r="TDW154"/>
      <c r="TDX154"/>
      <c r="TDY154"/>
      <c r="TDZ154"/>
      <c r="TEA154"/>
      <c r="TEB154"/>
      <c r="TEC154"/>
      <c r="TED154"/>
      <c r="TEE154"/>
      <c r="TEF154"/>
      <c r="TEG154"/>
      <c r="TEH154"/>
      <c r="TEI154"/>
      <c r="TEJ154"/>
      <c r="TEK154"/>
      <c r="TEL154"/>
      <c r="TEM154"/>
      <c r="TEN154"/>
      <c r="TEO154"/>
      <c r="TEP154"/>
      <c r="TEQ154"/>
      <c r="TER154"/>
      <c r="TES154"/>
      <c r="TET154"/>
      <c r="TEU154"/>
      <c r="TEV154"/>
      <c r="TEW154"/>
      <c r="TEX154"/>
      <c r="TEY154"/>
      <c r="TEZ154"/>
      <c r="TFA154"/>
      <c r="TFB154"/>
      <c r="TFC154"/>
      <c r="TFD154"/>
      <c r="TFE154"/>
      <c r="TFF154"/>
      <c r="TFG154"/>
      <c r="TFH154"/>
      <c r="TFI154"/>
      <c r="TFJ154"/>
      <c r="TFK154"/>
      <c r="TFL154"/>
      <c r="TFM154"/>
      <c r="TFN154"/>
      <c r="TFO154"/>
      <c r="TFP154"/>
      <c r="TFQ154"/>
      <c r="TFR154"/>
      <c r="TFS154"/>
      <c r="TFT154"/>
      <c r="TFU154"/>
      <c r="TFV154"/>
      <c r="TFW154"/>
      <c r="TFX154"/>
      <c r="TFY154"/>
      <c r="TFZ154"/>
      <c r="TGA154"/>
      <c r="TGB154"/>
      <c r="TGC154"/>
      <c r="TGD154"/>
      <c r="TGE154"/>
      <c r="TGF154"/>
      <c r="TGG154"/>
      <c r="TGH154"/>
      <c r="TGI154"/>
      <c r="TGJ154"/>
      <c r="TGK154"/>
      <c r="TGL154"/>
      <c r="TGM154"/>
      <c r="TGN154"/>
      <c r="TGO154"/>
      <c r="TGP154"/>
      <c r="TGQ154"/>
      <c r="TGR154"/>
      <c r="TGS154"/>
      <c r="TGT154"/>
      <c r="TGU154"/>
      <c r="TGV154"/>
      <c r="TGW154"/>
      <c r="TGX154"/>
      <c r="TGY154"/>
      <c r="TGZ154"/>
      <c r="THA154"/>
      <c r="THB154"/>
      <c r="THC154"/>
      <c r="THD154"/>
      <c r="THE154"/>
      <c r="THF154"/>
      <c r="THG154"/>
      <c r="THH154"/>
      <c r="THI154"/>
      <c r="THJ154"/>
      <c r="THK154"/>
      <c r="THL154"/>
      <c r="THM154"/>
      <c r="THN154"/>
      <c r="THO154"/>
      <c r="THP154"/>
      <c r="THQ154"/>
      <c r="THR154"/>
      <c r="THS154"/>
      <c r="THT154"/>
      <c r="THU154"/>
      <c r="THV154"/>
      <c r="THW154"/>
      <c r="THX154"/>
      <c r="THY154"/>
      <c r="THZ154"/>
      <c r="TIA154"/>
      <c r="TIB154"/>
      <c r="TIC154"/>
      <c r="TID154"/>
      <c r="TIE154"/>
      <c r="TIF154"/>
      <c r="TIG154"/>
      <c r="TIH154"/>
      <c r="TII154"/>
      <c r="TIJ154"/>
      <c r="TIK154"/>
      <c r="TIL154"/>
      <c r="TIM154"/>
      <c r="TIN154"/>
      <c r="TIO154"/>
      <c r="TIP154"/>
      <c r="TIQ154"/>
      <c r="TIR154"/>
      <c r="TIS154"/>
      <c r="TIT154"/>
      <c r="TIU154"/>
      <c r="TIV154"/>
      <c r="TIW154"/>
      <c r="TIX154"/>
      <c r="TIY154"/>
      <c r="TIZ154"/>
      <c r="TJA154"/>
      <c r="TJB154"/>
      <c r="TJC154"/>
      <c r="TJD154"/>
      <c r="TJE154"/>
      <c r="TJF154"/>
      <c r="TJG154"/>
      <c r="TJH154"/>
      <c r="TJI154"/>
      <c r="TJJ154"/>
      <c r="TJK154"/>
      <c r="TJL154"/>
      <c r="TJM154"/>
      <c r="TJN154"/>
      <c r="TJO154"/>
      <c r="TJP154"/>
      <c r="TJQ154"/>
      <c r="TJR154"/>
      <c r="TJS154"/>
      <c r="TJT154"/>
      <c r="TJU154"/>
      <c r="TJV154"/>
      <c r="TJW154"/>
      <c r="TJX154"/>
      <c r="TJY154"/>
      <c r="TJZ154"/>
      <c r="TKA154"/>
      <c r="TKB154"/>
      <c r="TKC154"/>
      <c r="TKD154"/>
      <c r="TKE154"/>
      <c r="TKF154"/>
      <c r="TKG154"/>
      <c r="TKH154"/>
      <c r="TKI154"/>
      <c r="TKJ154"/>
      <c r="TKK154"/>
      <c r="TKL154"/>
      <c r="TKM154"/>
      <c r="TKN154"/>
      <c r="TKO154"/>
      <c r="TKP154"/>
      <c r="TKQ154"/>
      <c r="TKR154"/>
      <c r="TKS154"/>
      <c r="TKT154"/>
      <c r="TKU154"/>
      <c r="TKV154"/>
      <c r="TKW154"/>
      <c r="TKX154"/>
      <c r="TKY154"/>
      <c r="TKZ154"/>
      <c r="TLA154"/>
      <c r="TLB154"/>
      <c r="TLC154"/>
      <c r="TLD154"/>
      <c r="TLE154"/>
      <c r="TLF154"/>
      <c r="TLG154"/>
      <c r="TLH154"/>
      <c r="TLI154"/>
      <c r="TLJ154"/>
      <c r="TLK154"/>
      <c r="TLL154"/>
      <c r="TLM154"/>
      <c r="TLN154"/>
      <c r="TLO154"/>
      <c r="TLP154"/>
      <c r="TLQ154"/>
      <c r="TLR154"/>
      <c r="TLS154"/>
      <c r="TLT154"/>
      <c r="TLU154"/>
      <c r="TLV154"/>
      <c r="TLW154"/>
      <c r="TLX154"/>
      <c r="TLY154"/>
      <c r="TLZ154"/>
      <c r="TMA154"/>
      <c r="TMB154"/>
      <c r="TMC154"/>
      <c r="TMD154"/>
      <c r="TME154"/>
      <c r="TMF154"/>
      <c r="TMG154"/>
      <c r="TMH154"/>
      <c r="TMI154"/>
      <c r="TMJ154"/>
      <c r="TMK154"/>
      <c r="TML154"/>
      <c r="TMM154"/>
      <c r="TMN154"/>
      <c r="TMO154"/>
      <c r="TMP154"/>
      <c r="TMQ154"/>
      <c r="TMR154"/>
      <c r="TMS154"/>
      <c r="TMT154"/>
      <c r="TMU154"/>
      <c r="TMV154"/>
      <c r="TMW154"/>
      <c r="TMX154"/>
      <c r="TMY154"/>
      <c r="TMZ154"/>
      <c r="TNA154"/>
      <c r="TNB154"/>
      <c r="TNC154"/>
      <c r="TND154"/>
      <c r="TNE154"/>
      <c r="TNF154"/>
      <c r="TNG154"/>
      <c r="TNH154"/>
      <c r="TNI154"/>
      <c r="TNJ154"/>
      <c r="TNK154"/>
      <c r="TNL154"/>
      <c r="TNM154"/>
      <c r="TNN154"/>
      <c r="TNO154"/>
      <c r="TNP154"/>
      <c r="TNQ154"/>
      <c r="TNR154"/>
      <c r="TNS154"/>
      <c r="TNT154"/>
      <c r="TNU154"/>
      <c r="TNV154"/>
      <c r="TNW154"/>
      <c r="TNX154"/>
      <c r="TNY154"/>
      <c r="TNZ154"/>
      <c r="TOA154"/>
      <c r="TOB154"/>
      <c r="TOC154"/>
      <c r="TOD154"/>
      <c r="TOE154"/>
      <c r="TOF154"/>
      <c r="TOG154"/>
      <c r="TOH154"/>
      <c r="TOI154"/>
      <c r="TOJ154"/>
      <c r="TOK154"/>
      <c r="TOL154"/>
      <c r="TOM154"/>
      <c r="TON154"/>
      <c r="TOO154"/>
      <c r="TOP154"/>
      <c r="TOQ154"/>
      <c r="TOR154"/>
      <c r="TOS154"/>
      <c r="TOT154"/>
      <c r="TOU154"/>
      <c r="TOV154"/>
      <c r="TOW154"/>
      <c r="TOX154"/>
      <c r="TOY154"/>
      <c r="TOZ154"/>
      <c r="TPA154"/>
      <c r="TPB154"/>
      <c r="TPC154"/>
      <c r="TPD154"/>
      <c r="TPE154"/>
      <c r="TPF154"/>
      <c r="TPG154"/>
      <c r="TPH154"/>
      <c r="TPI154"/>
      <c r="TPJ154"/>
      <c r="TPK154"/>
      <c r="TPL154"/>
      <c r="TPM154"/>
      <c r="TPN154"/>
      <c r="TPO154"/>
      <c r="TPP154"/>
      <c r="TPQ154"/>
      <c r="TPR154"/>
      <c r="TPS154"/>
      <c r="TPT154"/>
      <c r="TPU154"/>
      <c r="TPV154"/>
      <c r="TPW154"/>
      <c r="TPX154"/>
      <c r="TPY154"/>
      <c r="TPZ154"/>
      <c r="TQA154"/>
      <c r="TQB154"/>
      <c r="TQC154"/>
      <c r="TQD154"/>
      <c r="TQE154"/>
      <c r="TQF154"/>
      <c r="TQG154"/>
      <c r="TQH154"/>
      <c r="TQI154"/>
      <c r="TQJ154"/>
      <c r="TQK154"/>
      <c r="TQL154"/>
      <c r="TQM154"/>
      <c r="TQN154"/>
      <c r="TQO154"/>
      <c r="TQP154"/>
      <c r="TQQ154"/>
      <c r="TQR154"/>
      <c r="TQS154"/>
      <c r="TQT154"/>
      <c r="TQU154"/>
      <c r="TQV154"/>
      <c r="TQW154"/>
      <c r="TQX154"/>
      <c r="TQY154"/>
      <c r="TQZ154"/>
      <c r="TRA154"/>
      <c r="TRB154"/>
      <c r="TRC154"/>
      <c r="TRD154"/>
      <c r="TRE154"/>
      <c r="TRF154"/>
      <c r="TRG154"/>
      <c r="TRH154"/>
      <c r="TRI154"/>
      <c r="TRJ154"/>
      <c r="TRK154"/>
      <c r="TRL154"/>
      <c r="TRM154"/>
      <c r="TRN154"/>
      <c r="TRO154"/>
      <c r="TRP154"/>
      <c r="TRQ154"/>
      <c r="TRR154"/>
      <c r="TRS154"/>
      <c r="TRT154"/>
      <c r="TRU154"/>
      <c r="TRV154"/>
      <c r="TRW154"/>
      <c r="TRX154"/>
      <c r="TRY154"/>
      <c r="TRZ154"/>
      <c r="TSA154"/>
      <c r="TSB154"/>
      <c r="TSC154"/>
      <c r="TSD154"/>
      <c r="TSE154"/>
      <c r="TSF154"/>
      <c r="TSG154"/>
      <c r="TSH154"/>
      <c r="TSI154"/>
      <c r="TSJ154"/>
      <c r="TSK154"/>
      <c r="TSL154"/>
      <c r="TSM154"/>
      <c r="TSN154"/>
      <c r="TSO154"/>
      <c r="TSP154"/>
      <c r="TSQ154"/>
      <c r="TSR154"/>
      <c r="TSS154"/>
      <c r="TST154"/>
      <c r="TSU154"/>
      <c r="TSV154"/>
      <c r="TSW154"/>
      <c r="TSX154"/>
      <c r="TSY154"/>
      <c r="TSZ154"/>
      <c r="TTA154"/>
      <c r="TTB154"/>
      <c r="TTC154"/>
      <c r="TTD154"/>
      <c r="TTE154"/>
      <c r="TTF154"/>
      <c r="TTG154"/>
      <c r="TTH154"/>
      <c r="TTI154"/>
      <c r="TTJ154"/>
      <c r="TTK154"/>
      <c r="TTL154"/>
      <c r="TTM154"/>
      <c r="TTN154"/>
      <c r="TTO154"/>
      <c r="TTP154"/>
      <c r="TTQ154"/>
      <c r="TTR154"/>
      <c r="TTS154"/>
      <c r="TTT154"/>
      <c r="TTU154"/>
      <c r="TTV154"/>
      <c r="TTW154"/>
      <c r="TTX154"/>
      <c r="TTY154"/>
      <c r="TTZ154"/>
      <c r="TUA154"/>
      <c r="TUB154"/>
      <c r="TUC154"/>
      <c r="TUD154"/>
      <c r="TUE154"/>
      <c r="TUF154"/>
      <c r="TUG154"/>
      <c r="TUH154"/>
      <c r="TUI154"/>
      <c r="TUJ154"/>
      <c r="TUK154"/>
      <c r="TUL154"/>
      <c r="TUM154"/>
      <c r="TUN154"/>
      <c r="TUO154"/>
      <c r="TUP154"/>
      <c r="TUQ154"/>
      <c r="TUR154"/>
      <c r="TUS154"/>
      <c r="TUT154"/>
      <c r="TUU154"/>
      <c r="TUV154"/>
      <c r="TUW154"/>
      <c r="TUX154"/>
      <c r="TUY154"/>
      <c r="TUZ154"/>
      <c r="TVA154"/>
      <c r="TVB154"/>
      <c r="TVC154"/>
      <c r="TVD154"/>
      <c r="TVE154"/>
      <c r="TVF154"/>
      <c r="TVG154"/>
      <c r="TVH154"/>
      <c r="TVI154"/>
      <c r="TVJ154"/>
      <c r="TVK154"/>
      <c r="TVL154"/>
      <c r="TVM154"/>
      <c r="TVN154"/>
      <c r="TVO154"/>
      <c r="TVP154"/>
      <c r="TVQ154"/>
      <c r="TVR154"/>
      <c r="TVS154"/>
      <c r="TVT154"/>
      <c r="TVU154"/>
      <c r="TVV154"/>
      <c r="TVW154"/>
      <c r="TVX154"/>
      <c r="TVY154"/>
      <c r="TVZ154"/>
      <c r="TWA154"/>
      <c r="TWB154"/>
      <c r="TWC154"/>
      <c r="TWD154"/>
      <c r="TWE154"/>
      <c r="TWF154"/>
      <c r="TWG154"/>
      <c r="TWH154"/>
      <c r="TWI154"/>
      <c r="TWJ154"/>
      <c r="TWK154"/>
      <c r="TWL154"/>
      <c r="TWM154"/>
      <c r="TWN154"/>
      <c r="TWO154"/>
      <c r="TWP154"/>
      <c r="TWQ154"/>
      <c r="TWR154"/>
      <c r="TWS154"/>
      <c r="TWT154"/>
      <c r="TWU154"/>
      <c r="TWV154"/>
      <c r="TWW154"/>
      <c r="TWX154"/>
      <c r="TWY154"/>
      <c r="TWZ154"/>
      <c r="TXA154"/>
      <c r="TXB154"/>
      <c r="TXC154"/>
      <c r="TXD154"/>
      <c r="TXE154"/>
      <c r="TXF154"/>
      <c r="TXG154"/>
      <c r="TXH154"/>
      <c r="TXI154"/>
      <c r="TXJ154"/>
      <c r="TXK154"/>
      <c r="TXL154"/>
      <c r="TXM154"/>
      <c r="TXN154"/>
      <c r="TXO154"/>
      <c r="TXP154"/>
      <c r="TXQ154"/>
      <c r="TXR154"/>
      <c r="TXS154"/>
      <c r="TXT154"/>
      <c r="TXU154"/>
      <c r="TXV154"/>
      <c r="TXW154"/>
      <c r="TXX154"/>
      <c r="TXY154"/>
      <c r="TXZ154"/>
      <c r="TYA154"/>
      <c r="TYB154"/>
      <c r="TYC154"/>
      <c r="TYD154"/>
      <c r="TYE154"/>
      <c r="TYF154"/>
      <c r="TYG154"/>
      <c r="TYH154"/>
      <c r="TYI154"/>
      <c r="TYJ154"/>
      <c r="TYK154"/>
      <c r="TYL154"/>
      <c r="TYM154"/>
      <c r="TYN154"/>
      <c r="TYO154"/>
      <c r="TYP154"/>
      <c r="TYQ154"/>
      <c r="TYR154"/>
      <c r="TYS154"/>
      <c r="TYT154"/>
      <c r="TYU154"/>
      <c r="TYV154"/>
      <c r="TYW154"/>
      <c r="TYX154"/>
      <c r="TYY154"/>
      <c r="TYZ154"/>
      <c r="TZA154"/>
      <c r="TZB154"/>
      <c r="TZC154"/>
      <c r="TZD154"/>
      <c r="TZE154"/>
      <c r="TZF154"/>
      <c r="TZG154"/>
      <c r="TZH154"/>
      <c r="TZI154"/>
      <c r="TZJ154"/>
      <c r="TZK154"/>
      <c r="TZL154"/>
      <c r="TZM154"/>
      <c r="TZN154"/>
      <c r="TZO154"/>
      <c r="TZP154"/>
      <c r="TZQ154"/>
      <c r="TZR154"/>
      <c r="TZS154"/>
      <c r="TZT154"/>
      <c r="TZU154"/>
      <c r="TZV154"/>
      <c r="TZW154"/>
      <c r="TZX154"/>
      <c r="TZY154"/>
      <c r="TZZ154"/>
      <c r="UAA154"/>
      <c r="UAB154"/>
      <c r="UAC154"/>
      <c r="UAD154"/>
      <c r="UAE154"/>
      <c r="UAF154"/>
      <c r="UAG154"/>
      <c r="UAH154"/>
      <c r="UAI154"/>
      <c r="UAJ154"/>
      <c r="UAK154"/>
      <c r="UAL154"/>
      <c r="UAM154"/>
      <c r="UAN154"/>
      <c r="UAO154"/>
      <c r="UAP154"/>
      <c r="UAQ154"/>
      <c r="UAR154"/>
      <c r="UAS154"/>
      <c r="UAT154"/>
      <c r="UAU154"/>
      <c r="UAV154"/>
      <c r="UAW154"/>
      <c r="UAX154"/>
      <c r="UAY154"/>
      <c r="UAZ154"/>
      <c r="UBA154"/>
      <c r="UBB154"/>
      <c r="UBC154"/>
      <c r="UBD154"/>
      <c r="UBE154"/>
      <c r="UBF154"/>
      <c r="UBG154"/>
      <c r="UBH154"/>
      <c r="UBI154"/>
      <c r="UBJ154"/>
      <c r="UBK154"/>
      <c r="UBL154"/>
      <c r="UBM154"/>
      <c r="UBN154"/>
      <c r="UBO154"/>
      <c r="UBP154"/>
      <c r="UBQ154"/>
      <c r="UBR154"/>
      <c r="UBS154"/>
      <c r="UBT154"/>
      <c r="UBU154"/>
      <c r="UBV154"/>
      <c r="UBW154"/>
      <c r="UBX154"/>
      <c r="UBY154"/>
      <c r="UBZ154"/>
      <c r="UCA154"/>
      <c r="UCB154"/>
      <c r="UCC154"/>
      <c r="UCD154"/>
      <c r="UCE154"/>
      <c r="UCF154"/>
      <c r="UCG154"/>
      <c r="UCH154"/>
      <c r="UCI154"/>
      <c r="UCJ154"/>
      <c r="UCK154"/>
      <c r="UCL154"/>
      <c r="UCM154"/>
      <c r="UCN154"/>
      <c r="UCO154"/>
      <c r="UCP154"/>
      <c r="UCQ154"/>
      <c r="UCR154"/>
      <c r="UCS154"/>
      <c r="UCT154"/>
      <c r="UCU154"/>
      <c r="UCV154"/>
      <c r="UCW154"/>
      <c r="UCX154"/>
      <c r="UCY154"/>
      <c r="UCZ154"/>
      <c r="UDA154"/>
      <c r="UDB154"/>
      <c r="UDC154"/>
      <c r="UDD154"/>
      <c r="UDE154"/>
      <c r="UDF154"/>
      <c r="UDG154"/>
      <c r="UDH154"/>
      <c r="UDI154"/>
      <c r="UDJ154"/>
      <c r="UDK154"/>
      <c r="UDL154"/>
      <c r="UDM154"/>
      <c r="UDN154"/>
      <c r="UDO154"/>
      <c r="UDP154"/>
      <c r="UDQ154"/>
      <c r="UDR154"/>
      <c r="UDS154"/>
      <c r="UDT154"/>
      <c r="UDU154"/>
      <c r="UDV154"/>
      <c r="UDW154"/>
      <c r="UDX154"/>
      <c r="UDY154"/>
      <c r="UDZ154"/>
      <c r="UEA154"/>
      <c r="UEB154"/>
      <c r="UEC154"/>
      <c r="UED154"/>
      <c r="UEE154"/>
      <c r="UEF154"/>
      <c r="UEG154"/>
      <c r="UEH154"/>
      <c r="UEI154"/>
      <c r="UEJ154"/>
      <c r="UEK154"/>
      <c r="UEL154"/>
      <c r="UEM154"/>
      <c r="UEN154"/>
      <c r="UEO154"/>
      <c r="UEP154"/>
      <c r="UEQ154"/>
      <c r="UER154"/>
      <c r="UES154"/>
      <c r="UET154"/>
      <c r="UEU154"/>
      <c r="UEV154"/>
      <c r="UEW154"/>
      <c r="UEX154"/>
      <c r="UEY154"/>
      <c r="UEZ154"/>
      <c r="UFA154"/>
      <c r="UFB154"/>
      <c r="UFC154"/>
      <c r="UFD154"/>
      <c r="UFE154"/>
      <c r="UFF154"/>
      <c r="UFG154"/>
      <c r="UFH154"/>
      <c r="UFI154"/>
      <c r="UFJ154"/>
      <c r="UFK154"/>
      <c r="UFL154"/>
      <c r="UFM154"/>
      <c r="UFN154"/>
      <c r="UFO154"/>
      <c r="UFP154"/>
      <c r="UFQ154"/>
      <c r="UFR154"/>
      <c r="UFS154"/>
      <c r="UFT154"/>
      <c r="UFU154"/>
      <c r="UFV154"/>
      <c r="UFW154"/>
      <c r="UFX154"/>
      <c r="UFY154"/>
      <c r="UFZ154"/>
      <c r="UGA154"/>
      <c r="UGB154"/>
      <c r="UGC154"/>
      <c r="UGD154"/>
      <c r="UGE154"/>
      <c r="UGF154"/>
      <c r="UGG154"/>
      <c r="UGH154"/>
      <c r="UGI154"/>
      <c r="UGJ154"/>
      <c r="UGK154"/>
      <c r="UGL154"/>
      <c r="UGM154"/>
      <c r="UGN154"/>
      <c r="UGO154"/>
      <c r="UGP154"/>
      <c r="UGQ154"/>
      <c r="UGR154"/>
      <c r="UGS154"/>
      <c r="UGT154"/>
      <c r="UGU154"/>
      <c r="UGV154"/>
      <c r="UGW154"/>
      <c r="UGX154"/>
      <c r="UGY154"/>
      <c r="UGZ154"/>
      <c r="UHA154"/>
      <c r="UHB154"/>
      <c r="UHC154"/>
      <c r="UHD154"/>
      <c r="UHE154"/>
      <c r="UHF154"/>
      <c r="UHG154"/>
      <c r="UHH154"/>
      <c r="UHI154"/>
      <c r="UHJ154"/>
      <c r="UHK154"/>
      <c r="UHL154"/>
      <c r="UHM154"/>
      <c r="UHN154"/>
      <c r="UHO154"/>
      <c r="UHP154"/>
      <c r="UHQ154"/>
      <c r="UHR154"/>
      <c r="UHS154"/>
      <c r="UHT154"/>
      <c r="UHU154"/>
      <c r="UHV154"/>
      <c r="UHW154"/>
      <c r="UHX154"/>
      <c r="UHY154"/>
      <c r="UHZ154"/>
      <c r="UIA154"/>
      <c r="UIB154"/>
      <c r="UIC154"/>
      <c r="UID154"/>
      <c r="UIE154"/>
      <c r="UIF154"/>
      <c r="UIG154"/>
      <c r="UIH154"/>
      <c r="UII154"/>
      <c r="UIJ154"/>
      <c r="UIK154"/>
      <c r="UIL154"/>
      <c r="UIM154"/>
      <c r="UIN154"/>
      <c r="UIO154"/>
      <c r="UIP154"/>
      <c r="UIQ154"/>
      <c r="UIR154"/>
      <c r="UIS154"/>
      <c r="UIT154"/>
      <c r="UIU154"/>
      <c r="UIV154"/>
      <c r="UIW154"/>
      <c r="UIX154"/>
      <c r="UIY154"/>
      <c r="UIZ154"/>
      <c r="UJA154"/>
      <c r="UJB154"/>
      <c r="UJC154"/>
      <c r="UJD154"/>
      <c r="UJE154"/>
      <c r="UJF154"/>
      <c r="UJG154"/>
      <c r="UJH154"/>
      <c r="UJI154"/>
      <c r="UJJ154"/>
      <c r="UJK154"/>
      <c r="UJL154"/>
      <c r="UJM154"/>
      <c r="UJN154"/>
      <c r="UJO154"/>
      <c r="UJP154"/>
      <c r="UJQ154"/>
      <c r="UJR154"/>
      <c r="UJS154"/>
      <c r="UJT154"/>
      <c r="UJU154"/>
      <c r="UJV154"/>
      <c r="UJW154"/>
      <c r="UJX154"/>
      <c r="UJY154"/>
      <c r="UJZ154"/>
      <c r="UKA154"/>
      <c r="UKB154"/>
      <c r="UKC154"/>
      <c r="UKD154"/>
      <c r="UKE154"/>
      <c r="UKF154"/>
      <c r="UKG154"/>
      <c r="UKH154"/>
      <c r="UKI154"/>
      <c r="UKJ154"/>
      <c r="UKK154"/>
      <c r="UKL154"/>
      <c r="UKM154"/>
      <c r="UKN154"/>
      <c r="UKO154"/>
      <c r="UKP154"/>
      <c r="UKQ154"/>
      <c r="UKR154"/>
      <c r="UKS154"/>
      <c r="UKT154"/>
      <c r="UKU154"/>
      <c r="UKV154"/>
      <c r="UKW154"/>
      <c r="UKX154"/>
      <c r="UKY154"/>
      <c r="UKZ154"/>
      <c r="ULA154"/>
      <c r="ULB154"/>
      <c r="ULC154"/>
      <c r="ULD154"/>
      <c r="ULE154"/>
      <c r="ULF154"/>
      <c r="ULG154"/>
      <c r="ULH154"/>
      <c r="ULI154"/>
      <c r="ULJ154"/>
      <c r="ULK154"/>
      <c r="ULL154"/>
      <c r="ULM154"/>
      <c r="ULN154"/>
      <c r="ULO154"/>
      <c r="ULP154"/>
      <c r="ULQ154"/>
      <c r="ULR154"/>
      <c r="ULS154"/>
      <c r="ULT154"/>
      <c r="ULU154"/>
      <c r="ULV154"/>
      <c r="ULW154"/>
      <c r="ULX154"/>
      <c r="ULY154"/>
      <c r="ULZ154"/>
      <c r="UMA154"/>
      <c r="UMB154"/>
      <c r="UMC154"/>
      <c r="UMD154"/>
      <c r="UME154"/>
      <c r="UMF154"/>
      <c r="UMG154"/>
      <c r="UMH154"/>
      <c r="UMI154"/>
      <c r="UMJ154"/>
      <c r="UMK154"/>
      <c r="UML154"/>
      <c r="UMM154"/>
      <c r="UMN154"/>
      <c r="UMO154"/>
      <c r="UMP154"/>
      <c r="UMQ154"/>
      <c r="UMR154"/>
      <c r="UMS154"/>
      <c r="UMT154"/>
      <c r="UMU154"/>
      <c r="UMV154"/>
      <c r="UMW154"/>
      <c r="UMX154"/>
      <c r="UMY154"/>
      <c r="UMZ154"/>
      <c r="UNA154"/>
      <c r="UNB154"/>
      <c r="UNC154"/>
      <c r="UND154"/>
      <c r="UNE154"/>
      <c r="UNF154"/>
      <c r="UNG154"/>
      <c r="UNH154"/>
      <c r="UNI154"/>
      <c r="UNJ154"/>
      <c r="UNK154"/>
      <c r="UNL154"/>
      <c r="UNM154"/>
      <c r="UNN154"/>
      <c r="UNO154"/>
      <c r="UNP154"/>
      <c r="UNQ154"/>
      <c r="UNR154"/>
      <c r="UNS154"/>
      <c r="UNT154"/>
      <c r="UNU154"/>
      <c r="UNV154"/>
      <c r="UNW154"/>
      <c r="UNX154"/>
      <c r="UNY154"/>
      <c r="UNZ154"/>
      <c r="UOA154"/>
      <c r="UOB154"/>
      <c r="UOC154"/>
      <c r="UOD154"/>
      <c r="UOE154"/>
      <c r="UOF154"/>
      <c r="UOG154"/>
      <c r="UOH154"/>
      <c r="UOI154"/>
      <c r="UOJ154"/>
      <c r="UOK154"/>
      <c r="UOL154"/>
      <c r="UOM154"/>
      <c r="UON154"/>
      <c r="UOO154"/>
      <c r="UOP154"/>
      <c r="UOQ154"/>
      <c r="UOR154"/>
      <c r="UOS154"/>
      <c r="UOT154"/>
      <c r="UOU154"/>
      <c r="UOV154"/>
      <c r="UOW154"/>
      <c r="UOX154"/>
      <c r="UOY154"/>
      <c r="UOZ154"/>
      <c r="UPA154"/>
      <c r="UPB154"/>
      <c r="UPC154"/>
      <c r="UPD154"/>
      <c r="UPE154"/>
      <c r="UPF154"/>
      <c r="UPG154"/>
      <c r="UPH154"/>
      <c r="UPI154"/>
      <c r="UPJ154"/>
      <c r="UPK154"/>
      <c r="UPL154"/>
      <c r="UPM154"/>
      <c r="UPN154"/>
      <c r="UPO154"/>
      <c r="UPP154"/>
      <c r="UPQ154"/>
      <c r="UPR154"/>
      <c r="UPS154"/>
      <c r="UPT154"/>
      <c r="UPU154"/>
      <c r="UPV154"/>
      <c r="UPW154"/>
      <c r="UPX154"/>
      <c r="UPY154"/>
      <c r="UPZ154"/>
      <c r="UQA154"/>
      <c r="UQB154"/>
      <c r="UQC154"/>
      <c r="UQD154"/>
      <c r="UQE154"/>
      <c r="UQF154"/>
      <c r="UQG154"/>
      <c r="UQH154"/>
      <c r="UQI154"/>
      <c r="UQJ154"/>
      <c r="UQK154"/>
      <c r="UQL154"/>
      <c r="UQM154"/>
      <c r="UQN154"/>
      <c r="UQO154"/>
      <c r="UQP154"/>
      <c r="UQQ154"/>
      <c r="UQR154"/>
      <c r="UQS154"/>
      <c r="UQT154"/>
      <c r="UQU154"/>
      <c r="UQV154"/>
      <c r="UQW154"/>
      <c r="UQX154"/>
      <c r="UQY154"/>
      <c r="UQZ154"/>
      <c r="URA154"/>
      <c r="URB154"/>
      <c r="URC154"/>
      <c r="URD154"/>
      <c r="URE154"/>
      <c r="URF154"/>
      <c r="URG154"/>
      <c r="URH154"/>
      <c r="URI154"/>
      <c r="URJ154"/>
      <c r="URK154"/>
      <c r="URL154"/>
      <c r="URM154"/>
      <c r="URN154"/>
      <c r="URO154"/>
      <c r="URP154"/>
      <c r="URQ154"/>
      <c r="URR154"/>
      <c r="URS154"/>
      <c r="URT154"/>
      <c r="URU154"/>
      <c r="URV154"/>
      <c r="URW154"/>
      <c r="URX154"/>
      <c r="URY154"/>
      <c r="URZ154"/>
      <c r="USA154"/>
      <c r="USB154"/>
      <c r="USC154"/>
      <c r="USD154"/>
      <c r="USE154"/>
      <c r="USF154"/>
      <c r="USG154"/>
      <c r="USH154"/>
      <c r="USI154"/>
      <c r="USJ154"/>
      <c r="USK154"/>
      <c r="USL154"/>
      <c r="USM154"/>
      <c r="USN154"/>
      <c r="USO154"/>
      <c r="USP154"/>
      <c r="USQ154"/>
      <c r="USR154"/>
      <c r="USS154"/>
      <c r="UST154"/>
      <c r="USU154"/>
      <c r="USV154"/>
      <c r="USW154"/>
      <c r="USX154"/>
      <c r="USY154"/>
      <c r="USZ154"/>
      <c r="UTA154"/>
      <c r="UTB154"/>
      <c r="UTC154"/>
      <c r="UTD154"/>
      <c r="UTE154"/>
      <c r="UTF154"/>
      <c r="UTG154"/>
      <c r="UTH154"/>
      <c r="UTI154"/>
      <c r="UTJ154"/>
      <c r="UTK154"/>
      <c r="UTL154"/>
      <c r="UTM154"/>
      <c r="UTN154"/>
      <c r="UTO154"/>
      <c r="UTP154"/>
      <c r="UTQ154"/>
      <c r="UTR154"/>
      <c r="UTS154"/>
      <c r="UTT154"/>
      <c r="UTU154"/>
      <c r="UTV154"/>
      <c r="UTW154"/>
      <c r="UTX154"/>
      <c r="UTY154"/>
      <c r="UTZ154"/>
      <c r="UUA154"/>
      <c r="UUB154"/>
      <c r="UUC154"/>
      <c r="UUD154"/>
      <c r="UUE154"/>
      <c r="UUF154"/>
      <c r="UUG154"/>
      <c r="UUH154"/>
      <c r="UUI154"/>
      <c r="UUJ154"/>
      <c r="UUK154"/>
      <c r="UUL154"/>
      <c r="UUM154"/>
      <c r="UUN154"/>
      <c r="UUO154"/>
      <c r="UUP154"/>
      <c r="UUQ154"/>
      <c r="UUR154"/>
      <c r="UUS154"/>
      <c r="UUT154"/>
      <c r="UUU154"/>
      <c r="UUV154"/>
      <c r="UUW154"/>
      <c r="UUX154"/>
      <c r="UUY154"/>
      <c r="UUZ154"/>
      <c r="UVA154"/>
      <c r="UVB154"/>
      <c r="UVC154"/>
      <c r="UVD154"/>
      <c r="UVE154"/>
      <c r="UVF154"/>
      <c r="UVG154"/>
      <c r="UVH154"/>
      <c r="UVI154"/>
      <c r="UVJ154"/>
      <c r="UVK154"/>
      <c r="UVL154"/>
      <c r="UVM154"/>
      <c r="UVN154"/>
      <c r="UVO154"/>
      <c r="UVP154"/>
      <c r="UVQ154"/>
      <c r="UVR154"/>
      <c r="UVS154"/>
      <c r="UVT154"/>
      <c r="UVU154"/>
      <c r="UVV154"/>
      <c r="UVW154"/>
      <c r="UVX154"/>
      <c r="UVY154"/>
      <c r="UVZ154"/>
      <c r="UWA154"/>
      <c r="UWB154"/>
      <c r="UWC154"/>
      <c r="UWD154"/>
      <c r="UWE154"/>
      <c r="UWF154"/>
      <c r="UWG154"/>
      <c r="UWH154"/>
      <c r="UWI154"/>
      <c r="UWJ154"/>
      <c r="UWK154"/>
      <c r="UWL154"/>
      <c r="UWM154"/>
      <c r="UWN154"/>
      <c r="UWO154"/>
      <c r="UWP154"/>
      <c r="UWQ154"/>
      <c r="UWR154"/>
      <c r="UWS154"/>
      <c r="UWT154"/>
      <c r="UWU154"/>
      <c r="UWV154"/>
      <c r="UWW154"/>
      <c r="UWX154"/>
      <c r="UWY154"/>
      <c r="UWZ154"/>
      <c r="UXA154"/>
      <c r="UXB154"/>
      <c r="UXC154"/>
      <c r="UXD154"/>
      <c r="UXE154"/>
      <c r="UXF154"/>
      <c r="UXG154"/>
      <c r="UXH154"/>
      <c r="UXI154"/>
      <c r="UXJ154"/>
      <c r="UXK154"/>
      <c r="UXL154"/>
      <c r="UXM154"/>
      <c r="UXN154"/>
      <c r="UXO154"/>
      <c r="UXP154"/>
      <c r="UXQ154"/>
      <c r="UXR154"/>
      <c r="UXS154"/>
      <c r="UXT154"/>
      <c r="UXU154"/>
      <c r="UXV154"/>
      <c r="UXW154"/>
      <c r="UXX154"/>
      <c r="UXY154"/>
      <c r="UXZ154"/>
      <c r="UYA154"/>
      <c r="UYB154"/>
      <c r="UYC154"/>
      <c r="UYD154"/>
      <c r="UYE154"/>
      <c r="UYF154"/>
      <c r="UYG154"/>
      <c r="UYH154"/>
      <c r="UYI154"/>
      <c r="UYJ154"/>
      <c r="UYK154"/>
      <c r="UYL154"/>
      <c r="UYM154"/>
      <c r="UYN154"/>
      <c r="UYO154"/>
      <c r="UYP154"/>
      <c r="UYQ154"/>
      <c r="UYR154"/>
      <c r="UYS154"/>
      <c r="UYT154"/>
      <c r="UYU154"/>
      <c r="UYV154"/>
      <c r="UYW154"/>
      <c r="UYX154"/>
      <c r="UYY154"/>
      <c r="UYZ154"/>
      <c r="UZA154"/>
      <c r="UZB154"/>
      <c r="UZC154"/>
      <c r="UZD154"/>
      <c r="UZE154"/>
      <c r="UZF154"/>
      <c r="UZG154"/>
      <c r="UZH154"/>
      <c r="UZI154"/>
      <c r="UZJ154"/>
      <c r="UZK154"/>
      <c r="UZL154"/>
      <c r="UZM154"/>
      <c r="UZN154"/>
      <c r="UZO154"/>
      <c r="UZP154"/>
      <c r="UZQ154"/>
      <c r="UZR154"/>
      <c r="UZS154"/>
      <c r="UZT154"/>
      <c r="UZU154"/>
      <c r="UZV154"/>
      <c r="UZW154"/>
      <c r="UZX154"/>
      <c r="UZY154"/>
      <c r="UZZ154"/>
      <c r="VAA154"/>
      <c r="VAB154"/>
      <c r="VAC154"/>
      <c r="VAD154"/>
      <c r="VAE154"/>
      <c r="VAF154"/>
      <c r="VAG154"/>
      <c r="VAH154"/>
      <c r="VAI154"/>
      <c r="VAJ154"/>
      <c r="VAK154"/>
      <c r="VAL154"/>
      <c r="VAM154"/>
      <c r="VAN154"/>
      <c r="VAO154"/>
      <c r="VAP154"/>
      <c r="VAQ154"/>
      <c r="VAR154"/>
      <c r="VAS154"/>
      <c r="VAT154"/>
      <c r="VAU154"/>
      <c r="VAV154"/>
      <c r="VAW154"/>
      <c r="VAX154"/>
      <c r="VAY154"/>
      <c r="VAZ154"/>
      <c r="VBA154"/>
      <c r="VBB154"/>
      <c r="VBC154"/>
      <c r="VBD154"/>
      <c r="VBE154"/>
      <c r="VBF154"/>
      <c r="VBG154"/>
      <c r="VBH154"/>
      <c r="VBI154"/>
      <c r="VBJ154"/>
      <c r="VBK154"/>
      <c r="VBL154"/>
      <c r="VBM154"/>
      <c r="VBN154"/>
      <c r="VBO154"/>
      <c r="VBP154"/>
      <c r="VBQ154"/>
      <c r="VBR154"/>
      <c r="VBS154"/>
      <c r="VBT154"/>
      <c r="VBU154"/>
      <c r="VBV154"/>
      <c r="VBW154"/>
      <c r="VBX154"/>
      <c r="VBY154"/>
      <c r="VBZ154"/>
      <c r="VCA154"/>
      <c r="VCB154"/>
      <c r="VCC154"/>
      <c r="VCD154"/>
      <c r="VCE154"/>
      <c r="VCF154"/>
      <c r="VCG154"/>
      <c r="VCH154"/>
      <c r="VCI154"/>
      <c r="VCJ154"/>
      <c r="VCK154"/>
      <c r="VCL154"/>
      <c r="VCM154"/>
      <c r="VCN154"/>
      <c r="VCO154"/>
      <c r="VCP154"/>
      <c r="VCQ154"/>
      <c r="VCR154"/>
      <c r="VCS154"/>
      <c r="VCT154"/>
      <c r="VCU154"/>
      <c r="VCV154"/>
      <c r="VCW154"/>
      <c r="VCX154"/>
      <c r="VCY154"/>
      <c r="VCZ154"/>
      <c r="VDA154"/>
      <c r="VDB154"/>
      <c r="VDC154"/>
      <c r="VDD154"/>
      <c r="VDE154"/>
      <c r="VDF154"/>
      <c r="VDG154"/>
      <c r="VDH154"/>
      <c r="VDI154"/>
      <c r="VDJ154"/>
      <c r="VDK154"/>
      <c r="VDL154"/>
      <c r="VDM154"/>
      <c r="VDN154"/>
      <c r="VDO154"/>
      <c r="VDP154"/>
      <c r="VDQ154"/>
      <c r="VDR154"/>
      <c r="VDS154"/>
      <c r="VDT154"/>
      <c r="VDU154"/>
      <c r="VDV154"/>
      <c r="VDW154"/>
      <c r="VDX154"/>
      <c r="VDY154"/>
      <c r="VDZ154"/>
      <c r="VEA154"/>
      <c r="VEB154"/>
      <c r="VEC154"/>
      <c r="VED154"/>
      <c r="VEE154"/>
      <c r="VEF154"/>
      <c r="VEG154"/>
      <c r="VEH154"/>
      <c r="VEI154"/>
      <c r="VEJ154"/>
      <c r="VEK154"/>
      <c r="VEL154"/>
      <c r="VEM154"/>
      <c r="VEN154"/>
      <c r="VEO154"/>
      <c r="VEP154"/>
      <c r="VEQ154"/>
      <c r="VER154"/>
      <c r="VES154"/>
      <c r="VET154"/>
      <c r="VEU154"/>
      <c r="VEV154"/>
      <c r="VEW154"/>
      <c r="VEX154"/>
      <c r="VEY154"/>
      <c r="VEZ154"/>
      <c r="VFA154"/>
      <c r="VFB154"/>
      <c r="VFC154"/>
      <c r="VFD154"/>
      <c r="VFE154"/>
      <c r="VFF154"/>
      <c r="VFG154"/>
      <c r="VFH154"/>
      <c r="VFI154"/>
      <c r="VFJ154"/>
      <c r="VFK154"/>
      <c r="VFL154"/>
      <c r="VFM154"/>
      <c r="VFN154"/>
      <c r="VFO154"/>
      <c r="VFP154"/>
      <c r="VFQ154"/>
      <c r="VFR154"/>
      <c r="VFS154"/>
      <c r="VFT154"/>
      <c r="VFU154"/>
      <c r="VFV154"/>
      <c r="VFW154"/>
      <c r="VFX154"/>
      <c r="VFY154"/>
      <c r="VFZ154"/>
      <c r="VGA154"/>
      <c r="VGB154"/>
      <c r="VGC154"/>
      <c r="VGD154"/>
      <c r="VGE154"/>
      <c r="VGF154"/>
      <c r="VGG154"/>
      <c r="VGH154"/>
      <c r="VGI154"/>
      <c r="VGJ154"/>
      <c r="VGK154"/>
      <c r="VGL154"/>
      <c r="VGM154"/>
      <c r="VGN154"/>
      <c r="VGO154"/>
      <c r="VGP154"/>
      <c r="VGQ154"/>
      <c r="VGR154"/>
      <c r="VGS154"/>
      <c r="VGT154"/>
      <c r="VGU154"/>
      <c r="VGV154"/>
      <c r="VGW154"/>
      <c r="VGX154"/>
      <c r="VGY154"/>
      <c r="VGZ154"/>
      <c r="VHA154"/>
      <c r="VHB154"/>
      <c r="VHC154"/>
      <c r="VHD154"/>
      <c r="VHE154"/>
      <c r="VHF154"/>
      <c r="VHG154"/>
      <c r="VHH154"/>
      <c r="VHI154"/>
      <c r="VHJ154"/>
      <c r="VHK154"/>
      <c r="VHL154"/>
      <c r="VHM154"/>
      <c r="VHN154"/>
      <c r="VHO154"/>
      <c r="VHP154"/>
      <c r="VHQ154"/>
      <c r="VHR154"/>
      <c r="VHS154"/>
      <c r="VHT154"/>
      <c r="VHU154"/>
      <c r="VHV154"/>
      <c r="VHW154"/>
      <c r="VHX154"/>
      <c r="VHY154"/>
      <c r="VHZ154"/>
      <c r="VIA154"/>
      <c r="VIB154"/>
      <c r="VIC154"/>
      <c r="VID154"/>
      <c r="VIE154"/>
      <c r="VIF154"/>
      <c r="VIG154"/>
      <c r="VIH154"/>
      <c r="VII154"/>
      <c r="VIJ154"/>
      <c r="VIK154"/>
      <c r="VIL154"/>
      <c r="VIM154"/>
      <c r="VIN154"/>
      <c r="VIO154"/>
      <c r="VIP154"/>
      <c r="VIQ154"/>
      <c r="VIR154"/>
      <c r="VIS154"/>
      <c r="VIT154"/>
      <c r="VIU154"/>
      <c r="VIV154"/>
      <c r="VIW154"/>
      <c r="VIX154"/>
      <c r="VIY154"/>
      <c r="VIZ154"/>
      <c r="VJA154"/>
      <c r="VJB154"/>
      <c r="VJC154"/>
      <c r="VJD154"/>
      <c r="VJE154"/>
      <c r="VJF154"/>
      <c r="VJG154"/>
      <c r="VJH154"/>
      <c r="VJI154"/>
      <c r="VJJ154"/>
      <c r="VJK154"/>
      <c r="VJL154"/>
      <c r="VJM154"/>
      <c r="VJN154"/>
      <c r="VJO154"/>
      <c r="VJP154"/>
      <c r="VJQ154"/>
      <c r="VJR154"/>
      <c r="VJS154"/>
      <c r="VJT154"/>
      <c r="VJU154"/>
      <c r="VJV154"/>
      <c r="VJW154"/>
      <c r="VJX154"/>
      <c r="VJY154"/>
      <c r="VJZ154"/>
      <c r="VKA154"/>
      <c r="VKB154"/>
      <c r="VKC154"/>
      <c r="VKD154"/>
      <c r="VKE154"/>
      <c r="VKF154"/>
      <c r="VKG154"/>
      <c r="VKH154"/>
      <c r="VKI154"/>
      <c r="VKJ154"/>
      <c r="VKK154"/>
      <c r="VKL154"/>
      <c r="VKM154"/>
      <c r="VKN154"/>
      <c r="VKO154"/>
      <c r="VKP154"/>
      <c r="VKQ154"/>
      <c r="VKR154"/>
      <c r="VKS154"/>
      <c r="VKT154"/>
      <c r="VKU154"/>
      <c r="VKV154"/>
      <c r="VKW154"/>
      <c r="VKX154"/>
      <c r="VKY154"/>
      <c r="VKZ154"/>
      <c r="VLA154"/>
      <c r="VLB154"/>
      <c r="VLC154"/>
      <c r="VLD154"/>
      <c r="VLE154"/>
      <c r="VLF154"/>
      <c r="VLG154"/>
      <c r="VLH154"/>
      <c r="VLI154"/>
      <c r="VLJ154"/>
      <c r="VLK154"/>
      <c r="VLL154"/>
      <c r="VLM154"/>
      <c r="VLN154"/>
      <c r="VLO154"/>
      <c r="VLP154"/>
      <c r="VLQ154"/>
      <c r="VLR154"/>
      <c r="VLS154"/>
      <c r="VLT154"/>
      <c r="VLU154"/>
      <c r="VLV154"/>
      <c r="VLW154"/>
      <c r="VLX154"/>
      <c r="VLY154"/>
      <c r="VLZ154"/>
      <c r="VMA154"/>
      <c r="VMB154"/>
      <c r="VMC154"/>
      <c r="VMD154"/>
      <c r="VME154"/>
      <c r="VMF154"/>
      <c r="VMG154"/>
      <c r="VMH154"/>
      <c r="VMI154"/>
      <c r="VMJ154"/>
      <c r="VMK154"/>
      <c r="VML154"/>
      <c r="VMM154"/>
      <c r="VMN154"/>
      <c r="VMO154"/>
      <c r="VMP154"/>
      <c r="VMQ154"/>
      <c r="VMR154"/>
      <c r="VMS154"/>
      <c r="VMT154"/>
      <c r="VMU154"/>
      <c r="VMV154"/>
      <c r="VMW154"/>
      <c r="VMX154"/>
      <c r="VMY154"/>
      <c r="VMZ154"/>
      <c r="VNA154"/>
      <c r="VNB154"/>
      <c r="VNC154"/>
      <c r="VND154"/>
      <c r="VNE154"/>
      <c r="VNF154"/>
      <c r="VNG154"/>
      <c r="VNH154"/>
      <c r="VNI154"/>
      <c r="VNJ154"/>
      <c r="VNK154"/>
      <c r="VNL154"/>
      <c r="VNM154"/>
      <c r="VNN154"/>
      <c r="VNO154"/>
      <c r="VNP154"/>
      <c r="VNQ154"/>
      <c r="VNR154"/>
      <c r="VNS154"/>
      <c r="VNT154"/>
      <c r="VNU154"/>
      <c r="VNV154"/>
      <c r="VNW154"/>
      <c r="VNX154"/>
      <c r="VNY154"/>
      <c r="VNZ154"/>
      <c r="VOA154"/>
      <c r="VOB154"/>
      <c r="VOC154"/>
      <c r="VOD154"/>
      <c r="VOE154"/>
      <c r="VOF154"/>
      <c r="VOG154"/>
      <c r="VOH154"/>
      <c r="VOI154"/>
      <c r="VOJ154"/>
      <c r="VOK154"/>
      <c r="VOL154"/>
      <c r="VOM154"/>
      <c r="VON154"/>
      <c r="VOO154"/>
      <c r="VOP154"/>
      <c r="VOQ154"/>
      <c r="VOR154"/>
      <c r="VOS154"/>
      <c r="VOT154"/>
      <c r="VOU154"/>
      <c r="VOV154"/>
      <c r="VOW154"/>
      <c r="VOX154"/>
      <c r="VOY154"/>
      <c r="VOZ154"/>
      <c r="VPA154"/>
      <c r="VPB154"/>
      <c r="VPC154"/>
      <c r="VPD154"/>
      <c r="VPE154"/>
      <c r="VPF154"/>
      <c r="VPG154"/>
      <c r="VPH154"/>
      <c r="VPI154"/>
      <c r="VPJ154"/>
      <c r="VPK154"/>
      <c r="VPL154"/>
      <c r="VPM154"/>
      <c r="VPN154"/>
      <c r="VPO154"/>
      <c r="VPP154"/>
      <c r="VPQ154"/>
      <c r="VPR154"/>
      <c r="VPS154"/>
      <c r="VPT154"/>
      <c r="VPU154"/>
      <c r="VPV154"/>
      <c r="VPW154"/>
      <c r="VPX154"/>
      <c r="VPY154"/>
      <c r="VPZ154"/>
      <c r="VQA154"/>
      <c r="VQB154"/>
      <c r="VQC154"/>
      <c r="VQD154"/>
      <c r="VQE154"/>
      <c r="VQF154"/>
      <c r="VQG154"/>
      <c r="VQH154"/>
      <c r="VQI154"/>
      <c r="VQJ154"/>
      <c r="VQK154"/>
      <c r="VQL154"/>
      <c r="VQM154"/>
      <c r="VQN154"/>
      <c r="VQO154"/>
      <c r="VQP154"/>
      <c r="VQQ154"/>
      <c r="VQR154"/>
      <c r="VQS154"/>
      <c r="VQT154"/>
      <c r="VQU154"/>
      <c r="VQV154"/>
      <c r="VQW154"/>
      <c r="VQX154"/>
      <c r="VQY154"/>
      <c r="VQZ154"/>
      <c r="VRA154"/>
      <c r="VRB154"/>
      <c r="VRC154"/>
      <c r="VRD154"/>
      <c r="VRE154"/>
      <c r="VRF154"/>
      <c r="VRG154"/>
      <c r="VRH154"/>
      <c r="VRI154"/>
      <c r="VRJ154"/>
      <c r="VRK154"/>
      <c r="VRL154"/>
      <c r="VRM154"/>
      <c r="VRN154"/>
      <c r="VRO154"/>
      <c r="VRP154"/>
      <c r="VRQ154"/>
      <c r="VRR154"/>
      <c r="VRS154"/>
      <c r="VRT154"/>
      <c r="VRU154"/>
      <c r="VRV154"/>
      <c r="VRW154"/>
      <c r="VRX154"/>
      <c r="VRY154"/>
      <c r="VRZ154"/>
      <c r="VSA154"/>
      <c r="VSB154"/>
      <c r="VSC154"/>
      <c r="VSD154"/>
      <c r="VSE154"/>
      <c r="VSF154"/>
      <c r="VSG154"/>
      <c r="VSH154"/>
      <c r="VSI154"/>
      <c r="VSJ154"/>
      <c r="VSK154"/>
      <c r="VSL154"/>
      <c r="VSM154"/>
      <c r="VSN154"/>
      <c r="VSO154"/>
      <c r="VSP154"/>
      <c r="VSQ154"/>
      <c r="VSR154"/>
      <c r="VSS154"/>
      <c r="VST154"/>
      <c r="VSU154"/>
      <c r="VSV154"/>
      <c r="VSW154"/>
      <c r="VSX154"/>
      <c r="VSY154"/>
      <c r="VSZ154"/>
      <c r="VTA154"/>
      <c r="VTB154"/>
      <c r="VTC154"/>
      <c r="VTD154"/>
      <c r="VTE154"/>
      <c r="VTF154"/>
      <c r="VTG154"/>
      <c r="VTH154"/>
      <c r="VTI154"/>
      <c r="VTJ154"/>
      <c r="VTK154"/>
      <c r="VTL154"/>
      <c r="VTM154"/>
      <c r="VTN154"/>
      <c r="VTO154"/>
      <c r="VTP154"/>
      <c r="VTQ154"/>
      <c r="VTR154"/>
      <c r="VTS154"/>
      <c r="VTT154"/>
      <c r="VTU154"/>
      <c r="VTV154"/>
      <c r="VTW154"/>
      <c r="VTX154"/>
      <c r="VTY154"/>
      <c r="VTZ154"/>
      <c r="VUA154"/>
      <c r="VUB154"/>
      <c r="VUC154"/>
      <c r="VUD154"/>
      <c r="VUE154"/>
      <c r="VUF154"/>
      <c r="VUG154"/>
      <c r="VUH154"/>
      <c r="VUI154"/>
      <c r="VUJ154"/>
      <c r="VUK154"/>
      <c r="VUL154"/>
      <c r="VUM154"/>
      <c r="VUN154"/>
      <c r="VUO154"/>
      <c r="VUP154"/>
      <c r="VUQ154"/>
      <c r="VUR154"/>
      <c r="VUS154"/>
      <c r="VUT154"/>
      <c r="VUU154"/>
      <c r="VUV154"/>
      <c r="VUW154"/>
      <c r="VUX154"/>
      <c r="VUY154"/>
      <c r="VUZ154"/>
      <c r="VVA154"/>
      <c r="VVB154"/>
      <c r="VVC154"/>
      <c r="VVD154"/>
      <c r="VVE154"/>
      <c r="VVF154"/>
      <c r="VVG154"/>
      <c r="VVH154"/>
      <c r="VVI154"/>
      <c r="VVJ154"/>
      <c r="VVK154"/>
      <c r="VVL154"/>
      <c r="VVM154"/>
      <c r="VVN154"/>
      <c r="VVO154"/>
      <c r="VVP154"/>
      <c r="VVQ154"/>
      <c r="VVR154"/>
      <c r="VVS154"/>
      <c r="VVT154"/>
      <c r="VVU154"/>
      <c r="VVV154"/>
      <c r="VVW154"/>
      <c r="VVX154"/>
      <c r="VVY154"/>
      <c r="VVZ154"/>
      <c r="VWA154"/>
      <c r="VWB154"/>
      <c r="VWC154"/>
      <c r="VWD154"/>
      <c r="VWE154"/>
      <c r="VWF154"/>
      <c r="VWG154"/>
      <c r="VWH154"/>
      <c r="VWI154"/>
      <c r="VWJ154"/>
      <c r="VWK154"/>
      <c r="VWL154"/>
      <c r="VWM154"/>
      <c r="VWN154"/>
      <c r="VWO154"/>
      <c r="VWP154"/>
      <c r="VWQ154"/>
      <c r="VWR154"/>
      <c r="VWS154"/>
      <c r="VWT154"/>
      <c r="VWU154"/>
      <c r="VWV154"/>
      <c r="VWW154"/>
      <c r="VWX154"/>
      <c r="VWY154"/>
      <c r="VWZ154"/>
      <c r="VXA154"/>
      <c r="VXB154"/>
      <c r="VXC154"/>
      <c r="VXD154"/>
      <c r="VXE154"/>
      <c r="VXF154"/>
      <c r="VXG154"/>
      <c r="VXH154"/>
      <c r="VXI154"/>
      <c r="VXJ154"/>
      <c r="VXK154"/>
      <c r="VXL154"/>
      <c r="VXM154"/>
      <c r="VXN154"/>
      <c r="VXO154"/>
      <c r="VXP154"/>
      <c r="VXQ154"/>
      <c r="VXR154"/>
      <c r="VXS154"/>
      <c r="VXT154"/>
      <c r="VXU154"/>
      <c r="VXV154"/>
      <c r="VXW154"/>
      <c r="VXX154"/>
      <c r="VXY154"/>
      <c r="VXZ154"/>
      <c r="VYA154"/>
      <c r="VYB154"/>
      <c r="VYC154"/>
      <c r="VYD154"/>
      <c r="VYE154"/>
      <c r="VYF154"/>
      <c r="VYG154"/>
      <c r="VYH154"/>
      <c r="VYI154"/>
      <c r="VYJ154"/>
      <c r="VYK154"/>
      <c r="VYL154"/>
      <c r="VYM154"/>
      <c r="VYN154"/>
      <c r="VYO154"/>
      <c r="VYP154"/>
      <c r="VYQ154"/>
      <c r="VYR154"/>
      <c r="VYS154"/>
      <c r="VYT154"/>
      <c r="VYU154"/>
      <c r="VYV154"/>
      <c r="VYW154"/>
      <c r="VYX154"/>
      <c r="VYY154"/>
      <c r="VYZ154"/>
      <c r="VZA154"/>
      <c r="VZB154"/>
      <c r="VZC154"/>
      <c r="VZD154"/>
      <c r="VZE154"/>
      <c r="VZF154"/>
      <c r="VZG154"/>
      <c r="VZH154"/>
      <c r="VZI154"/>
      <c r="VZJ154"/>
      <c r="VZK154"/>
      <c r="VZL154"/>
      <c r="VZM154"/>
      <c r="VZN154"/>
      <c r="VZO154"/>
      <c r="VZP154"/>
      <c r="VZQ154"/>
      <c r="VZR154"/>
      <c r="VZS154"/>
      <c r="VZT154"/>
      <c r="VZU154"/>
      <c r="VZV154"/>
      <c r="VZW154"/>
      <c r="VZX154"/>
      <c r="VZY154"/>
      <c r="VZZ154"/>
      <c r="WAA154"/>
      <c r="WAB154"/>
      <c r="WAC154"/>
      <c r="WAD154"/>
      <c r="WAE154"/>
      <c r="WAF154"/>
      <c r="WAG154"/>
      <c r="WAH154"/>
      <c r="WAI154"/>
      <c r="WAJ154"/>
      <c r="WAK154"/>
      <c r="WAL154"/>
      <c r="WAM154"/>
      <c r="WAN154"/>
      <c r="WAO154"/>
      <c r="WAP154"/>
      <c r="WAQ154"/>
      <c r="WAR154"/>
      <c r="WAS154"/>
      <c r="WAT154"/>
      <c r="WAU154"/>
      <c r="WAV154"/>
      <c r="WAW154"/>
      <c r="WAX154"/>
      <c r="WAY154"/>
      <c r="WAZ154"/>
      <c r="WBA154"/>
      <c r="WBB154"/>
      <c r="WBC154"/>
      <c r="WBD154"/>
      <c r="WBE154"/>
      <c r="WBF154"/>
      <c r="WBG154"/>
      <c r="WBH154"/>
      <c r="WBI154"/>
      <c r="WBJ154"/>
      <c r="WBK154"/>
      <c r="WBL154"/>
      <c r="WBM154"/>
      <c r="WBN154"/>
      <c r="WBO154"/>
      <c r="WBP154"/>
      <c r="WBQ154"/>
      <c r="WBR154"/>
      <c r="WBS154"/>
      <c r="WBT154"/>
      <c r="WBU154"/>
      <c r="WBV154"/>
      <c r="WBW154"/>
      <c r="WBX154"/>
      <c r="WBY154"/>
      <c r="WBZ154"/>
      <c r="WCA154"/>
      <c r="WCB154"/>
      <c r="WCC154"/>
      <c r="WCD154"/>
      <c r="WCE154"/>
      <c r="WCF154"/>
      <c r="WCG154"/>
      <c r="WCH154"/>
      <c r="WCI154"/>
      <c r="WCJ154"/>
      <c r="WCK154"/>
      <c r="WCL154"/>
      <c r="WCM154"/>
      <c r="WCN154"/>
      <c r="WCO154"/>
      <c r="WCP154"/>
      <c r="WCQ154"/>
      <c r="WCR154"/>
      <c r="WCS154"/>
      <c r="WCT154"/>
      <c r="WCU154"/>
      <c r="WCV154"/>
      <c r="WCW154"/>
      <c r="WCX154"/>
      <c r="WCY154"/>
      <c r="WCZ154"/>
      <c r="WDA154"/>
      <c r="WDB154"/>
      <c r="WDC154"/>
      <c r="WDD154"/>
      <c r="WDE154"/>
      <c r="WDF154"/>
      <c r="WDG154"/>
      <c r="WDH154"/>
      <c r="WDI154"/>
      <c r="WDJ154"/>
      <c r="WDK154"/>
      <c r="WDL154"/>
      <c r="WDM154"/>
      <c r="WDN154"/>
      <c r="WDO154"/>
      <c r="WDP154"/>
      <c r="WDQ154"/>
      <c r="WDR154"/>
      <c r="WDS154"/>
      <c r="WDT154"/>
      <c r="WDU154"/>
      <c r="WDV154"/>
      <c r="WDW154"/>
      <c r="WDX154"/>
      <c r="WDY154"/>
      <c r="WDZ154"/>
      <c r="WEA154"/>
      <c r="WEB154"/>
      <c r="WEC154"/>
      <c r="WED154"/>
      <c r="WEE154"/>
      <c r="WEF154"/>
      <c r="WEG154"/>
      <c r="WEH154"/>
      <c r="WEI154"/>
      <c r="WEJ154"/>
      <c r="WEK154"/>
      <c r="WEL154"/>
      <c r="WEM154"/>
      <c r="WEN154"/>
      <c r="WEO154"/>
      <c r="WEP154"/>
      <c r="WEQ154"/>
      <c r="WER154"/>
      <c r="WES154"/>
      <c r="WET154"/>
      <c r="WEU154"/>
      <c r="WEV154"/>
      <c r="WEW154"/>
      <c r="WEX154"/>
      <c r="WEY154"/>
      <c r="WEZ154"/>
      <c r="WFA154"/>
      <c r="WFB154"/>
      <c r="WFC154"/>
      <c r="WFD154"/>
      <c r="WFE154"/>
      <c r="WFF154"/>
      <c r="WFG154"/>
      <c r="WFH154"/>
      <c r="WFI154"/>
      <c r="WFJ154"/>
      <c r="WFK154"/>
      <c r="WFL154"/>
      <c r="WFM154"/>
      <c r="WFN154"/>
      <c r="WFO154"/>
      <c r="WFP154"/>
      <c r="WFQ154"/>
      <c r="WFR154"/>
      <c r="WFS154"/>
      <c r="WFT154"/>
      <c r="WFU154"/>
      <c r="WFV154"/>
      <c r="WFW154"/>
      <c r="WFX154"/>
      <c r="WFY154"/>
      <c r="WFZ154"/>
      <c r="WGA154"/>
      <c r="WGB154"/>
      <c r="WGC154"/>
      <c r="WGD154"/>
      <c r="WGE154"/>
      <c r="WGF154"/>
      <c r="WGG154"/>
      <c r="WGH154"/>
      <c r="WGI154"/>
      <c r="WGJ154"/>
      <c r="WGK154"/>
      <c r="WGL154"/>
      <c r="WGM154"/>
      <c r="WGN154"/>
      <c r="WGO154"/>
      <c r="WGP154"/>
      <c r="WGQ154"/>
      <c r="WGR154"/>
      <c r="WGS154"/>
      <c r="WGT154"/>
      <c r="WGU154"/>
      <c r="WGV154"/>
      <c r="WGW154"/>
      <c r="WGX154"/>
      <c r="WGY154"/>
      <c r="WGZ154"/>
      <c r="WHA154"/>
      <c r="WHB154"/>
      <c r="WHC154"/>
      <c r="WHD154"/>
      <c r="WHE154"/>
      <c r="WHF154"/>
      <c r="WHG154"/>
      <c r="WHH154"/>
      <c r="WHI154"/>
      <c r="WHJ154"/>
      <c r="WHK154"/>
      <c r="WHL154"/>
      <c r="WHM154"/>
      <c r="WHN154"/>
      <c r="WHO154"/>
      <c r="WHP154"/>
      <c r="WHQ154"/>
      <c r="WHR154"/>
      <c r="WHS154"/>
      <c r="WHT154"/>
      <c r="WHU154"/>
      <c r="WHV154"/>
      <c r="WHW154"/>
      <c r="WHX154"/>
      <c r="WHY154"/>
      <c r="WHZ154"/>
      <c r="WIA154"/>
      <c r="WIB154"/>
      <c r="WIC154"/>
      <c r="WID154"/>
      <c r="WIE154"/>
      <c r="WIF154"/>
      <c r="WIG154"/>
      <c r="WIH154"/>
      <c r="WII154"/>
      <c r="WIJ154"/>
      <c r="WIK154"/>
      <c r="WIL154"/>
      <c r="WIM154"/>
      <c r="WIN154"/>
      <c r="WIO154"/>
      <c r="WIP154"/>
      <c r="WIQ154"/>
      <c r="WIR154"/>
      <c r="WIS154"/>
      <c r="WIT154"/>
      <c r="WIU154"/>
      <c r="WIV154"/>
      <c r="WIW154"/>
      <c r="WIX154"/>
      <c r="WIY154"/>
      <c r="WIZ154"/>
      <c r="WJA154"/>
      <c r="WJB154"/>
      <c r="WJC154"/>
      <c r="WJD154"/>
      <c r="WJE154"/>
      <c r="WJF154"/>
      <c r="WJG154"/>
      <c r="WJH154"/>
      <c r="WJI154"/>
      <c r="WJJ154"/>
      <c r="WJK154"/>
      <c r="WJL154"/>
      <c r="WJM154"/>
      <c r="WJN154"/>
      <c r="WJO154"/>
      <c r="WJP154"/>
      <c r="WJQ154"/>
      <c r="WJR154"/>
      <c r="WJS154"/>
      <c r="WJT154"/>
      <c r="WJU154"/>
      <c r="WJV154"/>
      <c r="WJW154"/>
      <c r="WJX154"/>
      <c r="WJY154"/>
      <c r="WJZ154"/>
      <c r="WKA154"/>
      <c r="WKB154"/>
      <c r="WKC154"/>
      <c r="WKD154"/>
      <c r="WKE154"/>
      <c r="WKF154"/>
      <c r="WKG154"/>
      <c r="WKH154"/>
      <c r="WKI154"/>
      <c r="WKJ154"/>
      <c r="WKK154"/>
      <c r="WKL154"/>
      <c r="WKM154"/>
      <c r="WKN154"/>
      <c r="WKO154"/>
      <c r="WKP154"/>
      <c r="WKQ154"/>
      <c r="WKR154"/>
      <c r="WKS154"/>
      <c r="WKT154"/>
      <c r="WKU154"/>
      <c r="WKV154"/>
      <c r="WKW154"/>
      <c r="WKX154"/>
      <c r="WKY154"/>
      <c r="WKZ154"/>
      <c r="WLA154"/>
      <c r="WLB154"/>
      <c r="WLC154"/>
      <c r="WLD154"/>
      <c r="WLE154"/>
      <c r="WLF154"/>
      <c r="WLG154"/>
      <c r="WLH154"/>
      <c r="WLI154"/>
      <c r="WLJ154"/>
      <c r="WLK154"/>
      <c r="WLL154"/>
      <c r="WLM154"/>
      <c r="WLN154"/>
      <c r="WLO154"/>
      <c r="WLP154"/>
      <c r="WLQ154"/>
      <c r="WLR154"/>
      <c r="WLS154"/>
      <c r="WLT154"/>
      <c r="WLU154"/>
      <c r="WLV154"/>
      <c r="WLW154"/>
      <c r="WLX154"/>
      <c r="WLY154"/>
      <c r="WLZ154"/>
      <c r="WMA154"/>
      <c r="WMB154"/>
      <c r="WMC154"/>
      <c r="WMD154"/>
      <c r="WME154"/>
      <c r="WMF154"/>
      <c r="WMG154"/>
      <c r="WMH154"/>
      <c r="WMI154"/>
      <c r="WMJ154"/>
      <c r="WMK154"/>
      <c r="WML154"/>
      <c r="WMM154"/>
      <c r="WMN154"/>
      <c r="WMO154"/>
      <c r="WMP154"/>
      <c r="WMQ154"/>
      <c r="WMR154"/>
      <c r="WMS154"/>
      <c r="WMT154"/>
      <c r="WMU154"/>
      <c r="WMV154"/>
      <c r="WMW154"/>
      <c r="WMX154"/>
      <c r="WMY154"/>
      <c r="WMZ154"/>
      <c r="WNA154"/>
      <c r="WNB154"/>
      <c r="WNC154"/>
      <c r="WND154"/>
      <c r="WNE154"/>
      <c r="WNF154"/>
      <c r="WNG154"/>
      <c r="WNH154"/>
      <c r="WNI154"/>
      <c r="WNJ154"/>
      <c r="WNK154"/>
      <c r="WNL154"/>
      <c r="WNM154"/>
      <c r="WNN154"/>
      <c r="WNO154"/>
      <c r="WNP154"/>
      <c r="WNQ154"/>
      <c r="WNR154"/>
      <c r="WNS154"/>
      <c r="WNT154"/>
      <c r="WNU154"/>
      <c r="WNV154"/>
      <c r="WNW154"/>
      <c r="WNX154"/>
      <c r="WNY154"/>
      <c r="WNZ154"/>
      <c r="WOA154"/>
      <c r="WOB154"/>
      <c r="WOC154"/>
      <c r="WOD154"/>
      <c r="WOE154"/>
      <c r="WOF154"/>
      <c r="WOG154"/>
      <c r="WOH154"/>
      <c r="WOI154"/>
      <c r="WOJ154"/>
      <c r="WOK154"/>
      <c r="WOL154"/>
      <c r="WOM154"/>
      <c r="WON154"/>
      <c r="WOO154"/>
      <c r="WOP154"/>
      <c r="WOQ154"/>
      <c r="WOR154"/>
      <c r="WOS154"/>
      <c r="WOT154"/>
      <c r="WOU154"/>
      <c r="WOV154"/>
      <c r="WOW154"/>
      <c r="WOX154"/>
      <c r="WOY154"/>
      <c r="WOZ154"/>
      <c r="WPA154"/>
      <c r="WPB154"/>
      <c r="WPC154"/>
      <c r="WPD154"/>
      <c r="WPE154"/>
      <c r="WPF154"/>
      <c r="WPG154"/>
      <c r="WPH154"/>
      <c r="WPI154"/>
      <c r="WPJ154"/>
      <c r="WPK154"/>
      <c r="WPL154"/>
      <c r="WPM154"/>
      <c r="WPN154"/>
      <c r="WPO154"/>
      <c r="WPP154"/>
      <c r="WPQ154"/>
      <c r="WPR154"/>
      <c r="WPS154"/>
      <c r="WPT154"/>
      <c r="WPU154"/>
      <c r="WPV154"/>
      <c r="WPW154"/>
      <c r="WPX154"/>
      <c r="WPY154"/>
      <c r="WPZ154"/>
      <c r="WQA154"/>
      <c r="WQB154"/>
      <c r="WQC154"/>
      <c r="WQD154"/>
      <c r="WQE154"/>
      <c r="WQF154"/>
      <c r="WQG154"/>
      <c r="WQH154"/>
      <c r="WQI154"/>
      <c r="WQJ154"/>
      <c r="WQK154"/>
      <c r="WQL154"/>
      <c r="WQM154"/>
      <c r="WQN154"/>
      <c r="WQO154"/>
      <c r="WQP154"/>
      <c r="WQQ154"/>
      <c r="WQR154"/>
      <c r="WQS154"/>
      <c r="WQT154"/>
      <c r="WQU154"/>
      <c r="WQV154"/>
      <c r="WQW154"/>
      <c r="WQX154"/>
      <c r="WQY154"/>
      <c r="WQZ154"/>
      <c r="WRA154"/>
      <c r="WRB154"/>
      <c r="WRC154"/>
      <c r="WRD154"/>
      <c r="WRE154"/>
      <c r="WRF154"/>
      <c r="WRG154"/>
      <c r="WRH154"/>
      <c r="WRI154"/>
      <c r="WRJ154"/>
      <c r="WRK154"/>
      <c r="WRL154"/>
      <c r="WRM154"/>
      <c r="WRN154"/>
      <c r="WRO154"/>
      <c r="WRP154"/>
      <c r="WRQ154"/>
      <c r="WRR154"/>
      <c r="WRS154"/>
      <c r="WRT154"/>
      <c r="WRU154"/>
      <c r="WRV154"/>
      <c r="WRW154"/>
      <c r="WRX154"/>
      <c r="WRY154"/>
      <c r="WRZ154"/>
      <c r="WSA154"/>
      <c r="WSB154"/>
      <c r="WSC154"/>
      <c r="WSD154"/>
      <c r="WSE154"/>
      <c r="WSF154"/>
      <c r="WSG154"/>
      <c r="WSH154"/>
      <c r="WSI154"/>
      <c r="WSJ154"/>
      <c r="WSK154"/>
      <c r="WSL154"/>
      <c r="WSM154"/>
      <c r="WSN154"/>
      <c r="WSO154"/>
      <c r="WSP154"/>
      <c r="WSQ154"/>
      <c r="WSR154"/>
      <c r="WSS154"/>
      <c r="WST154"/>
      <c r="WSU154"/>
      <c r="WSV154"/>
      <c r="WSW154"/>
      <c r="WSX154"/>
      <c r="WSY154"/>
      <c r="WSZ154"/>
      <c r="WTA154"/>
      <c r="WTB154"/>
      <c r="WTC154"/>
      <c r="WTD154"/>
      <c r="WTE154"/>
      <c r="WTF154"/>
      <c r="WTG154"/>
      <c r="WTH154"/>
      <c r="WTI154"/>
      <c r="WTJ154"/>
      <c r="WTK154"/>
      <c r="WTL154"/>
      <c r="WTM154"/>
      <c r="WTN154"/>
      <c r="WTO154"/>
      <c r="WTP154"/>
      <c r="WTQ154"/>
      <c r="WTR154"/>
      <c r="WTS154"/>
      <c r="WTT154"/>
      <c r="WTU154"/>
      <c r="WTV154"/>
      <c r="WTW154"/>
      <c r="WTX154"/>
      <c r="WTY154"/>
      <c r="WTZ154"/>
      <c r="WUA154"/>
      <c r="WUB154"/>
      <c r="WUC154"/>
      <c r="WUD154"/>
      <c r="WUE154"/>
      <c r="WUF154"/>
      <c r="WUG154"/>
      <c r="WUH154"/>
      <c r="WUI154"/>
      <c r="WUJ154"/>
      <c r="WUK154"/>
      <c r="WUL154"/>
      <c r="WUM154"/>
      <c r="WUN154"/>
      <c r="WUO154"/>
      <c r="WUP154"/>
      <c r="WUQ154"/>
      <c r="WUR154"/>
      <c r="WUS154"/>
      <c r="WUT154"/>
      <c r="WUU154"/>
      <c r="WUV154"/>
      <c r="WUW154"/>
      <c r="WUX154"/>
      <c r="WUY154"/>
      <c r="WUZ154"/>
      <c r="WVA154"/>
      <c r="WVB154"/>
      <c r="WVC154"/>
      <c r="WVD154"/>
      <c r="WVE154"/>
      <c r="WVF154"/>
      <c r="WVG154"/>
      <c r="WVH154"/>
      <c r="WVI154"/>
      <c r="WVJ154"/>
      <c r="WVK154"/>
      <c r="WVL154"/>
      <c r="WVM154"/>
      <c r="WVN154"/>
      <c r="WVO154"/>
      <c r="WVP154"/>
      <c r="WVQ154"/>
      <c r="WVR154"/>
      <c r="WVS154"/>
      <c r="WVT154"/>
      <c r="WVU154"/>
      <c r="WVV154"/>
      <c r="WVW154"/>
      <c r="WVX154"/>
      <c r="WVY154"/>
      <c r="WVZ154"/>
      <c r="WWA154"/>
      <c r="WWB154"/>
      <c r="WWC154"/>
      <c r="WWD154"/>
      <c r="WWE154"/>
      <c r="WWF154"/>
      <c r="WWG154"/>
      <c r="WWH154"/>
      <c r="WWI154"/>
      <c r="WWJ154"/>
      <c r="WWK154"/>
      <c r="WWL154"/>
      <c r="WWM154"/>
      <c r="WWN154"/>
      <c r="WWO154"/>
      <c r="WWP154"/>
      <c r="WWQ154"/>
      <c r="WWR154"/>
      <c r="WWS154"/>
      <c r="WWT154"/>
      <c r="WWU154"/>
      <c r="WWV154"/>
      <c r="WWW154"/>
      <c r="WWX154"/>
      <c r="WWY154"/>
      <c r="WWZ154"/>
      <c r="WXA154"/>
      <c r="WXB154"/>
      <c r="WXC154"/>
      <c r="WXD154"/>
      <c r="WXE154"/>
      <c r="WXF154"/>
      <c r="WXG154"/>
      <c r="WXH154"/>
      <c r="WXI154"/>
      <c r="WXJ154"/>
      <c r="WXK154"/>
      <c r="WXL154"/>
      <c r="WXM154"/>
      <c r="WXN154"/>
      <c r="WXO154"/>
      <c r="WXP154"/>
      <c r="WXQ154"/>
      <c r="WXR154"/>
      <c r="WXS154"/>
      <c r="WXT154"/>
      <c r="WXU154"/>
      <c r="WXV154"/>
      <c r="WXW154"/>
      <c r="WXX154"/>
      <c r="WXY154"/>
      <c r="WXZ154"/>
      <c r="WYA154"/>
      <c r="WYB154"/>
      <c r="WYC154"/>
      <c r="WYD154"/>
      <c r="WYE154"/>
      <c r="WYF154"/>
      <c r="WYG154"/>
      <c r="WYH154"/>
      <c r="WYI154"/>
      <c r="WYJ154"/>
      <c r="WYK154"/>
      <c r="WYL154"/>
      <c r="WYM154"/>
      <c r="WYN154"/>
      <c r="WYO154"/>
      <c r="WYP154"/>
      <c r="WYQ154"/>
      <c r="WYR154"/>
      <c r="WYS154"/>
      <c r="WYT154"/>
      <c r="WYU154"/>
      <c r="WYV154"/>
      <c r="WYW154"/>
      <c r="WYX154"/>
      <c r="WYY154"/>
      <c r="WYZ154"/>
      <c r="WZA154"/>
      <c r="WZB154"/>
      <c r="WZC154"/>
      <c r="WZD154"/>
      <c r="WZE154"/>
      <c r="WZF154"/>
      <c r="WZG154"/>
      <c r="WZH154"/>
      <c r="WZI154"/>
      <c r="WZJ154"/>
      <c r="WZK154"/>
      <c r="WZL154"/>
      <c r="WZM154"/>
      <c r="WZN154"/>
      <c r="WZO154"/>
      <c r="WZP154"/>
      <c r="WZQ154"/>
      <c r="WZR154"/>
      <c r="WZS154"/>
      <c r="WZT154"/>
      <c r="WZU154"/>
      <c r="WZV154"/>
      <c r="WZW154"/>
      <c r="WZX154"/>
      <c r="WZY154"/>
      <c r="WZZ154"/>
      <c r="XAA154"/>
      <c r="XAB154"/>
      <c r="XAC154"/>
      <c r="XAD154"/>
      <c r="XAE154"/>
      <c r="XAF154"/>
      <c r="XAG154"/>
      <c r="XAH154"/>
      <c r="XAI154"/>
      <c r="XAJ154"/>
      <c r="XAK154"/>
      <c r="XAL154"/>
      <c r="XAM154"/>
      <c r="XAN154"/>
      <c r="XAO154"/>
      <c r="XAP154"/>
      <c r="XAQ154"/>
      <c r="XAR154"/>
      <c r="XAS154"/>
      <c r="XAT154"/>
      <c r="XAU154"/>
      <c r="XAV154"/>
      <c r="XAW154"/>
      <c r="XAX154"/>
      <c r="XAY154"/>
      <c r="XAZ154"/>
      <c r="XBA154"/>
      <c r="XBB154"/>
      <c r="XBC154"/>
      <c r="XBD154"/>
      <c r="XBE154"/>
      <c r="XBF154"/>
      <c r="XBG154"/>
      <c r="XBH154"/>
      <c r="XBI154"/>
      <c r="XBJ154"/>
      <c r="XBK154"/>
      <c r="XBL154"/>
      <c r="XBM154"/>
      <c r="XBN154"/>
      <c r="XBO154"/>
      <c r="XBP154"/>
      <c r="XBQ154"/>
      <c r="XBR154"/>
      <c r="XBS154"/>
      <c r="XBT154"/>
      <c r="XBU154"/>
      <c r="XBV154"/>
      <c r="XBW154"/>
      <c r="XBX154"/>
      <c r="XBY154"/>
      <c r="XBZ154"/>
      <c r="XCA154"/>
      <c r="XCB154"/>
      <c r="XCC154"/>
      <c r="XCD154"/>
      <c r="XCE154"/>
      <c r="XCF154"/>
      <c r="XCG154"/>
      <c r="XCH154"/>
      <c r="XCI154"/>
      <c r="XCJ154"/>
      <c r="XCK154"/>
      <c r="XCL154"/>
      <c r="XCM154"/>
      <c r="XCN154"/>
      <c r="XCO154"/>
      <c r="XCP154"/>
      <c r="XCQ154"/>
      <c r="XCR154"/>
      <c r="XCS154"/>
      <c r="XCT154"/>
      <c r="XCU154"/>
      <c r="XCV154"/>
      <c r="XCW154"/>
      <c r="XCX154"/>
      <c r="XCY154"/>
      <c r="XCZ154"/>
      <c r="XDA154"/>
      <c r="XDB154"/>
      <c r="XDC154"/>
      <c r="XDD154"/>
      <c r="XDE154"/>
      <c r="XDF154"/>
      <c r="XDG154"/>
      <c r="XDH154"/>
      <c r="XDI154"/>
      <c r="XDJ154"/>
      <c r="XDK154"/>
      <c r="XDL154"/>
      <c r="XDM154"/>
      <c r="XDN154"/>
      <c r="XDO154"/>
      <c r="XDP154"/>
      <c r="XDQ154"/>
      <c r="XDR154"/>
      <c r="XDS154"/>
      <c r="XDT154"/>
      <c r="XDU154"/>
      <c r="XDV154"/>
      <c r="XDW154"/>
      <c r="XDX154"/>
      <c r="XDY154"/>
      <c r="XDZ154"/>
      <c r="XEA154"/>
      <c r="XEB154"/>
      <c r="XEC154"/>
      <c r="XED154"/>
      <c r="XEE154"/>
      <c r="XEF154"/>
      <c r="XEG154"/>
      <c r="XEH154"/>
      <c r="XEI154"/>
      <c r="XEJ154"/>
      <c r="XEK154"/>
      <c r="XEL154"/>
      <c r="XEM154"/>
      <c r="XEN154"/>
    </row>
    <row r="155" spans="1:16368" customFormat="1">
      <c r="A155" s="817">
        <v>149312</v>
      </c>
      <c r="B155" s="819" t="s">
        <v>1052</v>
      </c>
      <c r="C155" s="818" t="s">
        <v>1049</v>
      </c>
      <c r="D155" s="818"/>
      <c r="E155" s="819" t="s">
        <v>1029</v>
      </c>
      <c r="F155" s="820" t="s">
        <v>992</v>
      </c>
      <c r="G155" s="820">
        <v>2015</v>
      </c>
      <c r="H155" s="820" t="s">
        <v>997</v>
      </c>
      <c r="I155" s="821">
        <v>42331</v>
      </c>
      <c r="J155" s="822">
        <v>2015</v>
      </c>
      <c r="K155" s="823"/>
      <c r="L155" s="823" t="s">
        <v>994</v>
      </c>
      <c r="M155" s="823" t="s">
        <v>22</v>
      </c>
      <c r="N155" s="824">
        <v>5.6307297293576468</v>
      </c>
      <c r="O155" s="824">
        <v>49094.478742386229</v>
      </c>
      <c r="P155" s="825">
        <v>663364.8666697758</v>
      </c>
      <c r="Q155" s="825">
        <v>461348.93582781026</v>
      </c>
      <c r="R155" s="825">
        <v>49094.478742386229</v>
      </c>
      <c r="S155" s="826">
        <v>5.6307297293576468</v>
      </c>
      <c r="T155" s="827">
        <v>0.9650705827941457</v>
      </c>
      <c r="U155" s="827">
        <v>0.93592761282439296</v>
      </c>
      <c r="V155" s="828"/>
      <c r="W155" s="828"/>
      <c r="X155" s="828"/>
      <c r="Y155" s="829">
        <v>0.69546784734602263</v>
      </c>
      <c r="Z155" s="828"/>
      <c r="AA155" s="828"/>
      <c r="AB155" s="828"/>
      <c r="AC155" s="829">
        <v>0.69151749008254249</v>
      </c>
      <c r="AD155" s="828"/>
      <c r="AE155" s="830"/>
      <c r="AF155" s="828"/>
      <c r="AG155" s="831">
        <v>16779.461943964467</v>
      </c>
      <c r="AH155" s="832">
        <v>16779.461943964467</v>
      </c>
      <c r="AI155" s="828"/>
      <c r="AJ155" s="828"/>
      <c r="AK155" s="828"/>
      <c r="AL155" s="828"/>
      <c r="AM155" s="833">
        <v>0</v>
      </c>
      <c r="AN155" s="833">
        <v>8.1425702315722184</v>
      </c>
      <c r="AO155" s="833">
        <v>8.1425702315722184</v>
      </c>
      <c r="AP155" s="833">
        <v>8.1425702315722184</v>
      </c>
      <c r="AQ155" s="833">
        <v>8.1425702315722184</v>
      </c>
      <c r="AR155" s="833">
        <v>8.1425702315722184</v>
      </c>
      <c r="AS155" s="833">
        <v>8.1425702315722184</v>
      </c>
      <c r="AT155" s="833">
        <v>7.4664052174592168</v>
      </c>
      <c r="AU155" s="833">
        <v>7.4664052174592168</v>
      </c>
      <c r="AV155" s="833">
        <v>7.4664052174592168</v>
      </c>
      <c r="AW155" s="833">
        <v>5.2624420161194196</v>
      </c>
      <c r="AX155" s="833">
        <v>0</v>
      </c>
      <c r="AY155" s="833">
        <v>0</v>
      </c>
      <c r="AZ155" s="833">
        <v>0</v>
      </c>
      <c r="BA155" s="833">
        <v>0</v>
      </c>
      <c r="BB155" s="833">
        <v>0</v>
      </c>
      <c r="BC155" s="833">
        <v>0</v>
      </c>
      <c r="BD155" s="833">
        <v>0</v>
      </c>
      <c r="BE155" s="833">
        <v>0</v>
      </c>
      <c r="BF155" s="833">
        <v>0</v>
      </c>
      <c r="BG155" s="833">
        <v>0</v>
      </c>
      <c r="BH155" s="833">
        <v>0</v>
      </c>
      <c r="BI155" s="833">
        <v>0</v>
      </c>
      <c r="BJ155" s="833">
        <v>0</v>
      </c>
      <c r="BK155" s="833">
        <v>0</v>
      </c>
      <c r="BL155" s="833">
        <v>0</v>
      </c>
      <c r="BM155" s="833">
        <v>0</v>
      </c>
      <c r="BN155" s="828"/>
      <c r="BO155" s="828"/>
      <c r="BP155" s="828"/>
      <c r="BQ155" s="833">
        <v>0</v>
      </c>
      <c r="BR155" s="833">
        <v>5.6307297293576468</v>
      </c>
      <c r="BS155" s="833">
        <v>5.6307297293576468</v>
      </c>
      <c r="BT155" s="833">
        <v>5.6307297293576468</v>
      </c>
      <c r="BU155" s="833">
        <v>5.6307297293576468</v>
      </c>
      <c r="BV155" s="833">
        <v>5.6307297293576468</v>
      </c>
      <c r="BW155" s="833">
        <v>5.6307297293576468</v>
      </c>
      <c r="BX155" s="833">
        <v>5.1631497959165973</v>
      </c>
      <c r="BY155" s="833">
        <v>5.1631497959165973</v>
      </c>
      <c r="BZ155" s="833">
        <v>5.1631497959165973</v>
      </c>
      <c r="CA155" s="833">
        <v>3.6390706946918154</v>
      </c>
      <c r="CB155" s="833">
        <v>0</v>
      </c>
      <c r="CC155" s="833">
        <v>0</v>
      </c>
      <c r="CD155" s="833">
        <v>0</v>
      </c>
      <c r="CE155" s="833">
        <v>0</v>
      </c>
      <c r="CF155" s="833">
        <v>0</v>
      </c>
      <c r="CG155" s="833">
        <v>0</v>
      </c>
      <c r="CH155" s="833">
        <v>0</v>
      </c>
      <c r="CI155" s="833">
        <v>0</v>
      </c>
      <c r="CJ155" s="833">
        <v>0</v>
      </c>
      <c r="CK155" s="833">
        <v>0</v>
      </c>
      <c r="CL155" s="833">
        <v>0</v>
      </c>
      <c r="CM155" s="833">
        <v>0</v>
      </c>
      <c r="CN155" s="833">
        <v>0</v>
      </c>
      <c r="CO155" s="833">
        <v>0</v>
      </c>
      <c r="CP155" s="833">
        <v>0</v>
      </c>
      <c r="CQ155" s="833">
        <v>0</v>
      </c>
      <c r="CR155" s="828"/>
      <c r="CS155" s="828"/>
      <c r="CT155" s="828"/>
      <c r="CU155" s="834">
        <v>0</v>
      </c>
      <c r="CV155" s="834">
        <v>70592.017919643375</v>
      </c>
      <c r="CW155" s="834">
        <v>70592.017919643375</v>
      </c>
      <c r="CX155" s="834">
        <v>70592.017919643375</v>
      </c>
      <c r="CY155" s="834">
        <v>70592.017919643375</v>
      </c>
      <c r="CZ155" s="834">
        <v>70592.017919643375</v>
      </c>
      <c r="DA155" s="834">
        <v>70592.017919643375</v>
      </c>
      <c r="DB155" s="834">
        <v>64730.004889921605</v>
      </c>
      <c r="DC155" s="834">
        <v>64730.004889921605</v>
      </c>
      <c r="DD155" s="834">
        <v>64730.004889921605</v>
      </c>
      <c r="DE155" s="834">
        <v>45622.744482150738</v>
      </c>
      <c r="DF155" s="834">
        <v>0</v>
      </c>
      <c r="DG155" s="834">
        <v>0</v>
      </c>
      <c r="DH155" s="834">
        <v>0</v>
      </c>
      <c r="DI155" s="834">
        <v>0</v>
      </c>
      <c r="DJ155" s="834">
        <v>0</v>
      </c>
      <c r="DK155" s="834">
        <v>0</v>
      </c>
      <c r="DL155" s="834">
        <v>0</v>
      </c>
      <c r="DM155" s="834">
        <v>0</v>
      </c>
      <c r="DN155" s="834">
        <v>0</v>
      </c>
      <c r="DO155" s="834">
        <v>0</v>
      </c>
      <c r="DP155" s="834">
        <v>0</v>
      </c>
      <c r="DQ155" s="834">
        <v>0</v>
      </c>
      <c r="DR155" s="834">
        <v>0</v>
      </c>
      <c r="DS155" s="834">
        <v>0</v>
      </c>
      <c r="DT155" s="834">
        <v>0</v>
      </c>
      <c r="DU155" s="834">
        <v>0</v>
      </c>
      <c r="DV155" s="828"/>
      <c r="DW155" s="828"/>
      <c r="DX155" s="828"/>
      <c r="DY155" s="834">
        <v>0</v>
      </c>
      <c r="DZ155" s="834">
        <v>49094.478742386229</v>
      </c>
      <c r="EA155" s="834">
        <v>49094.478742386229</v>
      </c>
      <c r="EB155" s="834">
        <v>49094.478742386229</v>
      </c>
      <c r="EC155" s="834">
        <v>49094.478742386229</v>
      </c>
      <c r="ED155" s="834">
        <v>49094.478742386229</v>
      </c>
      <c r="EE155" s="834">
        <v>49094.478742386229</v>
      </c>
      <c r="EF155" s="834">
        <v>45017.637159491293</v>
      </c>
      <c r="EG155" s="834">
        <v>45017.637159491293</v>
      </c>
      <c r="EH155" s="834">
        <v>45017.637159491293</v>
      </c>
      <c r="EI155" s="834">
        <v>31729.151895019004</v>
      </c>
      <c r="EJ155" s="834">
        <v>0</v>
      </c>
      <c r="EK155" s="834">
        <v>0</v>
      </c>
      <c r="EL155" s="834">
        <v>0</v>
      </c>
      <c r="EM155" s="834">
        <v>0</v>
      </c>
      <c r="EN155" s="834">
        <v>0</v>
      </c>
      <c r="EO155" s="834">
        <v>0</v>
      </c>
      <c r="EP155" s="834">
        <v>0</v>
      </c>
      <c r="EQ155" s="834">
        <v>0</v>
      </c>
      <c r="ER155" s="834">
        <v>0</v>
      </c>
      <c r="ES155" s="834">
        <v>0</v>
      </c>
      <c r="ET155" s="834">
        <v>0</v>
      </c>
      <c r="EU155" s="834">
        <v>0</v>
      </c>
      <c r="EV155" s="834">
        <v>0</v>
      </c>
      <c r="EW155" s="834">
        <v>0</v>
      </c>
      <c r="EX155" s="834">
        <v>0</v>
      </c>
      <c r="EY155" s="834">
        <v>0</v>
      </c>
      <c r="EZ155" s="764"/>
      <c r="FA155" s="764"/>
      <c r="FB155" s="764"/>
      <c r="FC155" s="764"/>
      <c r="FD155" s="764"/>
    </row>
    <row r="156" spans="1:16368" customFormat="1">
      <c r="A156" s="817">
        <v>149368</v>
      </c>
      <c r="B156" s="817" t="s">
        <v>1053</v>
      </c>
      <c r="C156" s="818" t="s">
        <v>1054</v>
      </c>
      <c r="D156" s="818"/>
      <c r="E156" s="819" t="s">
        <v>1029</v>
      </c>
      <c r="F156" s="820" t="s">
        <v>992</v>
      </c>
      <c r="G156" s="820">
        <v>2015</v>
      </c>
      <c r="H156" s="820" t="s">
        <v>997</v>
      </c>
      <c r="I156" s="821">
        <v>42331</v>
      </c>
      <c r="J156" s="822">
        <v>2015</v>
      </c>
      <c r="K156" s="823"/>
      <c r="L156" s="823" t="s">
        <v>994</v>
      </c>
      <c r="M156" s="823" t="s">
        <v>22</v>
      </c>
      <c r="N156" s="824">
        <v>2.6382885182204321</v>
      </c>
      <c r="O156" s="824">
        <v>13832.039401218281</v>
      </c>
      <c r="P156" s="825">
        <v>186898.59243251977</v>
      </c>
      <c r="Q156" s="825">
        <v>129981.96175104615</v>
      </c>
      <c r="R156" s="825">
        <v>13832.039401218281</v>
      </c>
      <c r="S156" s="826">
        <v>2.6382885182204321</v>
      </c>
      <c r="T156" s="827">
        <v>0.68824232024679066</v>
      </c>
      <c r="U156" s="827">
        <v>0.58695629117961001</v>
      </c>
      <c r="V156" s="828"/>
      <c r="W156" s="828"/>
      <c r="X156" s="828"/>
      <c r="Y156" s="829">
        <v>0.69546784734602263</v>
      </c>
      <c r="Z156" s="828"/>
      <c r="AA156" s="828"/>
      <c r="AB156" s="828"/>
      <c r="AC156" s="829">
        <v>0.69151749008254249</v>
      </c>
      <c r="AD156" s="828"/>
      <c r="AE156" s="830"/>
      <c r="AF156" s="828"/>
      <c r="AG156" s="831">
        <v>10638.407637836248</v>
      </c>
      <c r="AH156" s="832">
        <v>10638.407637836248</v>
      </c>
      <c r="AI156" s="828"/>
      <c r="AJ156" s="828"/>
      <c r="AK156" s="828"/>
      <c r="AL156" s="828"/>
      <c r="AM156" s="833">
        <v>0</v>
      </c>
      <c r="AN156" s="833">
        <v>3.8152158926674651</v>
      </c>
      <c r="AO156" s="833">
        <v>3.8152158926674651</v>
      </c>
      <c r="AP156" s="833">
        <v>3.8152158926674651</v>
      </c>
      <c r="AQ156" s="833">
        <v>3.8152158926674651</v>
      </c>
      <c r="AR156" s="833">
        <v>3.8152158926674651</v>
      </c>
      <c r="AS156" s="833">
        <v>3.8152158926674651</v>
      </c>
      <c r="AT156" s="833">
        <v>3.4983975620245205</v>
      </c>
      <c r="AU156" s="833">
        <v>3.4983975620245205</v>
      </c>
      <c r="AV156" s="833">
        <v>3.4983975620245205</v>
      </c>
      <c r="AW156" s="833">
        <v>2.4657266493436389</v>
      </c>
      <c r="AX156" s="833">
        <v>0</v>
      </c>
      <c r="AY156" s="833">
        <v>0</v>
      </c>
      <c r="AZ156" s="833">
        <v>0</v>
      </c>
      <c r="BA156" s="833">
        <v>0</v>
      </c>
      <c r="BB156" s="833">
        <v>0</v>
      </c>
      <c r="BC156" s="833">
        <v>0</v>
      </c>
      <c r="BD156" s="833">
        <v>0</v>
      </c>
      <c r="BE156" s="833">
        <v>0</v>
      </c>
      <c r="BF156" s="833">
        <v>0</v>
      </c>
      <c r="BG156" s="833">
        <v>0</v>
      </c>
      <c r="BH156" s="833">
        <v>0</v>
      </c>
      <c r="BI156" s="833">
        <v>0</v>
      </c>
      <c r="BJ156" s="833">
        <v>0</v>
      </c>
      <c r="BK156" s="833">
        <v>0</v>
      </c>
      <c r="BL156" s="833">
        <v>0</v>
      </c>
      <c r="BM156" s="833">
        <v>0</v>
      </c>
      <c r="BN156" s="828"/>
      <c r="BO156" s="828"/>
      <c r="BP156" s="828"/>
      <c r="BQ156" s="833">
        <v>0</v>
      </c>
      <c r="BR156" s="833">
        <v>2.6382885182204321</v>
      </c>
      <c r="BS156" s="833">
        <v>2.6382885182204321</v>
      </c>
      <c r="BT156" s="833">
        <v>2.6382885182204321</v>
      </c>
      <c r="BU156" s="833">
        <v>2.6382885182204321</v>
      </c>
      <c r="BV156" s="833">
        <v>2.6382885182204321</v>
      </c>
      <c r="BW156" s="833">
        <v>2.6382885182204321</v>
      </c>
      <c r="BX156" s="833">
        <v>2.4192031014020818</v>
      </c>
      <c r="BY156" s="833">
        <v>2.4192031014020818</v>
      </c>
      <c r="BZ156" s="833">
        <v>2.4192031014020818</v>
      </c>
      <c r="CA156" s="833">
        <v>1.7050931037837505</v>
      </c>
      <c r="CB156" s="833">
        <v>0</v>
      </c>
      <c r="CC156" s="833">
        <v>0</v>
      </c>
      <c r="CD156" s="833">
        <v>0</v>
      </c>
      <c r="CE156" s="833">
        <v>0</v>
      </c>
      <c r="CF156" s="833">
        <v>0</v>
      </c>
      <c r="CG156" s="833">
        <v>0</v>
      </c>
      <c r="CH156" s="833">
        <v>0</v>
      </c>
      <c r="CI156" s="833">
        <v>0</v>
      </c>
      <c r="CJ156" s="833">
        <v>0</v>
      </c>
      <c r="CK156" s="833">
        <v>0</v>
      </c>
      <c r="CL156" s="833">
        <v>0</v>
      </c>
      <c r="CM156" s="833">
        <v>0</v>
      </c>
      <c r="CN156" s="833">
        <v>0</v>
      </c>
      <c r="CO156" s="833">
        <v>0</v>
      </c>
      <c r="CP156" s="833">
        <v>0</v>
      </c>
      <c r="CQ156" s="833">
        <v>0</v>
      </c>
      <c r="CR156" s="828"/>
      <c r="CS156" s="828"/>
      <c r="CT156" s="828"/>
      <c r="CU156" s="834">
        <v>0</v>
      </c>
      <c r="CV156" s="834">
        <v>19888.826570491758</v>
      </c>
      <c r="CW156" s="834">
        <v>19888.826570491758</v>
      </c>
      <c r="CX156" s="834">
        <v>19888.826570491758</v>
      </c>
      <c r="CY156" s="834">
        <v>19888.826570491758</v>
      </c>
      <c r="CZ156" s="834">
        <v>19888.826570491758</v>
      </c>
      <c r="DA156" s="834">
        <v>19888.826570491758</v>
      </c>
      <c r="DB156" s="834">
        <v>18237.243800399894</v>
      </c>
      <c r="DC156" s="834">
        <v>18237.243800399894</v>
      </c>
      <c r="DD156" s="834">
        <v>18237.243800399894</v>
      </c>
      <c r="DE156" s="834">
        <v>12853.901608369546</v>
      </c>
      <c r="DF156" s="834">
        <v>0</v>
      </c>
      <c r="DG156" s="834">
        <v>0</v>
      </c>
      <c r="DH156" s="834">
        <v>0</v>
      </c>
      <c r="DI156" s="834">
        <v>0</v>
      </c>
      <c r="DJ156" s="834">
        <v>0</v>
      </c>
      <c r="DK156" s="834">
        <v>0</v>
      </c>
      <c r="DL156" s="834">
        <v>0</v>
      </c>
      <c r="DM156" s="834">
        <v>0</v>
      </c>
      <c r="DN156" s="834">
        <v>0</v>
      </c>
      <c r="DO156" s="834">
        <v>0</v>
      </c>
      <c r="DP156" s="834">
        <v>0</v>
      </c>
      <c r="DQ156" s="834">
        <v>0</v>
      </c>
      <c r="DR156" s="834">
        <v>0</v>
      </c>
      <c r="DS156" s="834">
        <v>0</v>
      </c>
      <c r="DT156" s="834">
        <v>0</v>
      </c>
      <c r="DU156" s="834">
        <v>0</v>
      </c>
      <c r="DV156" s="828"/>
      <c r="DW156" s="828"/>
      <c r="DX156" s="828"/>
      <c r="DY156" s="834">
        <v>0</v>
      </c>
      <c r="DZ156" s="834">
        <v>13832.039401218281</v>
      </c>
      <c r="EA156" s="834">
        <v>13832.039401218281</v>
      </c>
      <c r="EB156" s="834">
        <v>13832.039401218281</v>
      </c>
      <c r="EC156" s="834">
        <v>13832.039401218281</v>
      </c>
      <c r="ED156" s="834">
        <v>13832.039401218281</v>
      </c>
      <c r="EE156" s="834">
        <v>13832.039401218281</v>
      </c>
      <c r="EF156" s="834">
        <v>12683.41668738871</v>
      </c>
      <c r="EG156" s="834">
        <v>12683.41668738871</v>
      </c>
      <c r="EH156" s="834">
        <v>12683.41668738871</v>
      </c>
      <c r="EI156" s="834">
        <v>8939.4752815703469</v>
      </c>
      <c r="EJ156" s="834">
        <v>0</v>
      </c>
      <c r="EK156" s="834">
        <v>0</v>
      </c>
      <c r="EL156" s="834">
        <v>0</v>
      </c>
      <c r="EM156" s="834">
        <v>0</v>
      </c>
      <c r="EN156" s="834">
        <v>0</v>
      </c>
      <c r="EO156" s="834">
        <v>0</v>
      </c>
      <c r="EP156" s="834">
        <v>0</v>
      </c>
      <c r="EQ156" s="834">
        <v>0</v>
      </c>
      <c r="ER156" s="834">
        <v>0</v>
      </c>
      <c r="ES156" s="834">
        <v>0</v>
      </c>
      <c r="ET156" s="834">
        <v>0</v>
      </c>
      <c r="EU156" s="834">
        <v>0</v>
      </c>
      <c r="EV156" s="834">
        <v>0</v>
      </c>
      <c r="EW156" s="834">
        <v>0</v>
      </c>
      <c r="EX156" s="834">
        <v>0</v>
      </c>
      <c r="EY156" s="834">
        <v>0</v>
      </c>
      <c r="EZ156" s="764"/>
      <c r="FA156" s="764"/>
      <c r="FB156" s="764"/>
      <c r="FC156" s="764"/>
      <c r="FD156" s="764"/>
    </row>
    <row r="157" spans="1:16368" customFormat="1">
      <c r="A157" s="817">
        <v>150441</v>
      </c>
      <c r="B157" s="819" t="s">
        <v>1055</v>
      </c>
      <c r="C157" s="818" t="s">
        <v>1031</v>
      </c>
      <c r="D157" s="818"/>
      <c r="E157" s="819" t="s">
        <v>1029</v>
      </c>
      <c r="F157" s="820" t="s">
        <v>992</v>
      </c>
      <c r="G157" s="820">
        <v>2015</v>
      </c>
      <c r="H157" s="820" t="s">
        <v>997</v>
      </c>
      <c r="I157" s="821">
        <v>42348</v>
      </c>
      <c r="J157" s="822">
        <v>2015</v>
      </c>
      <c r="K157" s="823"/>
      <c r="L157" s="823" t="s">
        <v>994</v>
      </c>
      <c r="M157" s="823" t="s">
        <v>22</v>
      </c>
      <c r="N157" s="824">
        <v>24.011502638984911</v>
      </c>
      <c r="O157" s="824">
        <v>52950.382338911164</v>
      </c>
      <c r="P157" s="825">
        <v>715465.85726430279</v>
      </c>
      <c r="Q157" s="825">
        <v>497583.49960118136</v>
      </c>
      <c r="R157" s="825">
        <v>52950.382338911164</v>
      </c>
      <c r="S157" s="826">
        <v>24.011502638984911</v>
      </c>
      <c r="T157" s="827">
        <v>0.9650705827941457</v>
      </c>
      <c r="U157" s="827">
        <v>0.93592761282439296</v>
      </c>
      <c r="V157" s="828"/>
      <c r="W157" s="828"/>
      <c r="X157" s="828"/>
      <c r="Y157" s="829">
        <v>0.69546784734602263</v>
      </c>
      <c r="Z157" s="828"/>
      <c r="AA157" s="828"/>
      <c r="AB157" s="828"/>
      <c r="AC157" s="829">
        <v>0.69151749008254249</v>
      </c>
      <c r="AD157" s="828"/>
      <c r="AE157" s="830"/>
      <c r="AF157" s="828"/>
      <c r="AG157" s="831">
        <v>21644</v>
      </c>
      <c r="AH157" s="832">
        <v>21644</v>
      </c>
      <c r="AI157" s="828"/>
      <c r="AJ157" s="828"/>
      <c r="AK157" s="828"/>
      <c r="AL157" s="828"/>
      <c r="AM157" s="833">
        <v>0</v>
      </c>
      <c r="AN157" s="833">
        <v>34.722914435784979</v>
      </c>
      <c r="AO157" s="833">
        <v>34.722914435784979</v>
      </c>
      <c r="AP157" s="833">
        <v>34.722914435784979</v>
      </c>
      <c r="AQ157" s="833">
        <v>34.722914435784979</v>
      </c>
      <c r="AR157" s="833">
        <v>34.722914435784979</v>
      </c>
      <c r="AS157" s="833">
        <v>34.722914435784979</v>
      </c>
      <c r="AT157" s="833">
        <v>31.839498111234132</v>
      </c>
      <c r="AU157" s="833">
        <v>31.839498111234132</v>
      </c>
      <c r="AV157" s="833">
        <v>31.839498111234132</v>
      </c>
      <c r="AW157" s="833">
        <v>22.440988367589711</v>
      </c>
      <c r="AX157" s="833">
        <v>0</v>
      </c>
      <c r="AY157" s="833">
        <v>0</v>
      </c>
      <c r="AZ157" s="833">
        <v>0</v>
      </c>
      <c r="BA157" s="833">
        <v>0</v>
      </c>
      <c r="BB157" s="833">
        <v>0</v>
      </c>
      <c r="BC157" s="833">
        <v>0</v>
      </c>
      <c r="BD157" s="833">
        <v>0</v>
      </c>
      <c r="BE157" s="833">
        <v>0</v>
      </c>
      <c r="BF157" s="833">
        <v>0</v>
      </c>
      <c r="BG157" s="833">
        <v>0</v>
      </c>
      <c r="BH157" s="833">
        <v>0</v>
      </c>
      <c r="BI157" s="833">
        <v>0</v>
      </c>
      <c r="BJ157" s="833">
        <v>0</v>
      </c>
      <c r="BK157" s="833">
        <v>0</v>
      </c>
      <c r="BL157" s="833">
        <v>0</v>
      </c>
      <c r="BM157" s="833">
        <v>0</v>
      </c>
      <c r="BN157" s="828"/>
      <c r="BO157" s="828"/>
      <c r="BP157" s="828"/>
      <c r="BQ157" s="833">
        <v>0</v>
      </c>
      <c r="BR157" s="833">
        <v>24.011502638984911</v>
      </c>
      <c r="BS157" s="833">
        <v>24.011502638984911</v>
      </c>
      <c r="BT157" s="833">
        <v>24.011502638984911</v>
      </c>
      <c r="BU157" s="833">
        <v>24.011502638984911</v>
      </c>
      <c r="BV157" s="833">
        <v>24.011502638984911</v>
      </c>
      <c r="BW157" s="833">
        <v>24.011502638984911</v>
      </c>
      <c r="BX157" s="833">
        <v>22.017569819368479</v>
      </c>
      <c r="BY157" s="833">
        <v>22.017569819368479</v>
      </c>
      <c r="BZ157" s="833">
        <v>22.017569819368479</v>
      </c>
      <c r="CA157" s="833">
        <v>15.518335950927169</v>
      </c>
      <c r="CB157" s="833">
        <v>0</v>
      </c>
      <c r="CC157" s="833">
        <v>0</v>
      </c>
      <c r="CD157" s="833">
        <v>0</v>
      </c>
      <c r="CE157" s="833">
        <v>0</v>
      </c>
      <c r="CF157" s="833">
        <v>0</v>
      </c>
      <c r="CG157" s="833">
        <v>0</v>
      </c>
      <c r="CH157" s="833">
        <v>0</v>
      </c>
      <c r="CI157" s="833">
        <v>0</v>
      </c>
      <c r="CJ157" s="833">
        <v>0</v>
      </c>
      <c r="CK157" s="833">
        <v>0</v>
      </c>
      <c r="CL157" s="833">
        <v>0</v>
      </c>
      <c r="CM157" s="833">
        <v>0</v>
      </c>
      <c r="CN157" s="833">
        <v>0</v>
      </c>
      <c r="CO157" s="833">
        <v>0</v>
      </c>
      <c r="CP157" s="833">
        <v>0</v>
      </c>
      <c r="CQ157" s="833">
        <v>0</v>
      </c>
      <c r="CR157" s="828"/>
      <c r="CS157" s="828"/>
      <c r="CT157" s="828"/>
      <c r="CU157" s="834">
        <v>0</v>
      </c>
      <c r="CV157" s="834">
        <v>76136.348417795743</v>
      </c>
      <c r="CW157" s="834">
        <v>76136.348417795743</v>
      </c>
      <c r="CX157" s="834">
        <v>76136.348417795743</v>
      </c>
      <c r="CY157" s="834">
        <v>76136.348417795743</v>
      </c>
      <c r="CZ157" s="834">
        <v>76136.348417795743</v>
      </c>
      <c r="DA157" s="834">
        <v>76136.348417795743</v>
      </c>
      <c r="DB157" s="834">
        <v>69813.930110266941</v>
      </c>
      <c r="DC157" s="834">
        <v>69813.930110266941</v>
      </c>
      <c r="DD157" s="834">
        <v>69813.930110266941</v>
      </c>
      <c r="DE157" s="834">
        <v>49205.976426727495</v>
      </c>
      <c r="DF157" s="834">
        <v>0</v>
      </c>
      <c r="DG157" s="834">
        <v>0</v>
      </c>
      <c r="DH157" s="834">
        <v>0</v>
      </c>
      <c r="DI157" s="834">
        <v>0</v>
      </c>
      <c r="DJ157" s="834">
        <v>0</v>
      </c>
      <c r="DK157" s="834">
        <v>0</v>
      </c>
      <c r="DL157" s="834">
        <v>0</v>
      </c>
      <c r="DM157" s="834">
        <v>0</v>
      </c>
      <c r="DN157" s="834">
        <v>0</v>
      </c>
      <c r="DO157" s="834">
        <v>0</v>
      </c>
      <c r="DP157" s="834">
        <v>0</v>
      </c>
      <c r="DQ157" s="834">
        <v>0</v>
      </c>
      <c r="DR157" s="834">
        <v>0</v>
      </c>
      <c r="DS157" s="834">
        <v>0</v>
      </c>
      <c r="DT157" s="834">
        <v>0</v>
      </c>
      <c r="DU157" s="834">
        <v>0</v>
      </c>
      <c r="DV157" s="828"/>
      <c r="DW157" s="828"/>
      <c r="DX157" s="828"/>
      <c r="DY157" s="834">
        <v>0</v>
      </c>
      <c r="DZ157" s="834">
        <v>52950.382338911164</v>
      </c>
      <c r="EA157" s="834">
        <v>52950.382338911164</v>
      </c>
      <c r="EB157" s="834">
        <v>52950.382338911164</v>
      </c>
      <c r="EC157" s="834">
        <v>52950.382338911164</v>
      </c>
      <c r="ED157" s="834">
        <v>52950.382338911164</v>
      </c>
      <c r="EE157" s="834">
        <v>52950.382338911164</v>
      </c>
      <c r="EF157" s="834">
        <v>48553.343688553017</v>
      </c>
      <c r="EG157" s="834">
        <v>48553.343688553017</v>
      </c>
      <c r="EH157" s="834">
        <v>48553.343688553017</v>
      </c>
      <c r="EI157" s="834">
        <v>34221.174502055306</v>
      </c>
      <c r="EJ157" s="834">
        <v>0</v>
      </c>
      <c r="EK157" s="834">
        <v>0</v>
      </c>
      <c r="EL157" s="834">
        <v>0</v>
      </c>
      <c r="EM157" s="834">
        <v>0</v>
      </c>
      <c r="EN157" s="834">
        <v>0</v>
      </c>
      <c r="EO157" s="834">
        <v>0</v>
      </c>
      <c r="EP157" s="834">
        <v>0</v>
      </c>
      <c r="EQ157" s="834">
        <v>0</v>
      </c>
      <c r="ER157" s="834">
        <v>0</v>
      </c>
      <c r="ES157" s="834">
        <v>0</v>
      </c>
      <c r="ET157" s="834">
        <v>0</v>
      </c>
      <c r="EU157" s="834">
        <v>0</v>
      </c>
      <c r="EV157" s="834">
        <v>0</v>
      </c>
      <c r="EW157" s="834">
        <v>0</v>
      </c>
      <c r="EX157" s="834">
        <v>0</v>
      </c>
      <c r="EY157" s="834">
        <v>0</v>
      </c>
      <c r="EZ157" s="764"/>
      <c r="FA157" s="764"/>
      <c r="FB157" s="764"/>
      <c r="FC157" s="764"/>
      <c r="FD157" s="764"/>
    </row>
    <row r="158" spans="1:16368" customFormat="1">
      <c r="A158" s="817">
        <v>150655</v>
      </c>
      <c r="B158" s="817" t="s">
        <v>1056</v>
      </c>
      <c r="C158" s="818" t="s">
        <v>1057</v>
      </c>
      <c r="D158" s="818"/>
      <c r="E158" s="819" t="s">
        <v>1029</v>
      </c>
      <c r="F158" s="820" t="s">
        <v>992</v>
      </c>
      <c r="G158" s="820">
        <v>2015</v>
      </c>
      <c r="H158" s="820" t="s">
        <v>993</v>
      </c>
      <c r="I158" s="821">
        <v>42254</v>
      </c>
      <c r="J158" s="822">
        <v>2015</v>
      </c>
      <c r="K158" s="823"/>
      <c r="L158" s="823" t="s">
        <v>994</v>
      </c>
      <c r="M158" s="823" t="s">
        <v>22</v>
      </c>
      <c r="N158" s="824">
        <v>0.88769230509367103</v>
      </c>
      <c r="O158" s="824">
        <v>851.40954109018764</v>
      </c>
      <c r="P158" s="825">
        <v>16520.600871191225</v>
      </c>
      <c r="Q158" s="825">
        <v>13173.184552431301</v>
      </c>
      <c r="R158" s="825">
        <v>851.40954109018764</v>
      </c>
      <c r="S158" s="826">
        <v>0.88769230509367103</v>
      </c>
      <c r="T158" s="827">
        <v>1.1746532706458273</v>
      </c>
      <c r="U158" s="827">
        <v>1.2294561517680642</v>
      </c>
      <c r="V158" s="828"/>
      <c r="W158" s="828"/>
      <c r="X158" s="828"/>
      <c r="Y158" s="829">
        <v>0.79737926332950881</v>
      </c>
      <c r="Z158" s="828"/>
      <c r="AA158" s="828"/>
      <c r="AB158" s="828"/>
      <c r="AC158" s="829">
        <v>0.79342890606602867</v>
      </c>
      <c r="AD158" s="828"/>
      <c r="AE158" s="830"/>
      <c r="AF158" s="828"/>
      <c r="AG158" s="831">
        <v>10000</v>
      </c>
      <c r="AH158" s="832">
        <v>10000</v>
      </c>
      <c r="AI158" s="828"/>
      <c r="AJ158" s="828"/>
      <c r="AK158" s="828"/>
      <c r="AL158" s="828"/>
      <c r="AM158" s="833">
        <v>0</v>
      </c>
      <c r="AN158" s="833">
        <v>1.1188050981089386</v>
      </c>
      <c r="AO158" s="833">
        <v>1.1188050981089386</v>
      </c>
      <c r="AP158" s="833">
        <v>1.1188050981089386</v>
      </c>
      <c r="AQ158" s="833">
        <v>1.1188050981089386</v>
      </c>
      <c r="AR158" s="833">
        <v>1.1188050981089386</v>
      </c>
      <c r="AS158" s="833">
        <v>1.1188050981089386</v>
      </c>
      <c r="AT158" s="833">
        <v>1.1188050981089386</v>
      </c>
      <c r="AU158" s="833">
        <v>1.1188050981089386</v>
      </c>
      <c r="AV158" s="833">
        <v>1.1188050981089386</v>
      </c>
      <c r="AW158" s="833">
        <v>1.1188050981089386</v>
      </c>
      <c r="AX158" s="833">
        <v>1.1188050981089386</v>
      </c>
      <c r="AY158" s="833">
        <v>1.1188050981089386</v>
      </c>
      <c r="AZ158" s="833">
        <v>1.1188050981089386</v>
      </c>
      <c r="BA158" s="833">
        <v>1.1188050981089386</v>
      </c>
      <c r="BB158" s="833">
        <v>1.1188050981089386</v>
      </c>
      <c r="BC158" s="833">
        <v>0.52830745561025227</v>
      </c>
      <c r="BD158" s="833">
        <v>0</v>
      </c>
      <c r="BE158" s="833">
        <v>0</v>
      </c>
      <c r="BF158" s="833">
        <v>0</v>
      </c>
      <c r="BG158" s="833">
        <v>0</v>
      </c>
      <c r="BH158" s="833">
        <v>0</v>
      </c>
      <c r="BI158" s="833">
        <v>0</v>
      </c>
      <c r="BJ158" s="833">
        <v>0</v>
      </c>
      <c r="BK158" s="833">
        <v>0</v>
      </c>
      <c r="BL158" s="833">
        <v>0</v>
      </c>
      <c r="BM158" s="833">
        <v>0</v>
      </c>
      <c r="BN158" s="828"/>
      <c r="BO158" s="828"/>
      <c r="BP158" s="828"/>
      <c r="BQ158" s="833">
        <v>0</v>
      </c>
      <c r="BR158" s="833">
        <v>0.88769230509367103</v>
      </c>
      <c r="BS158" s="833">
        <v>0.88769230509367103</v>
      </c>
      <c r="BT158" s="833">
        <v>0.88769230509367103</v>
      </c>
      <c r="BU158" s="833">
        <v>0.88769230509367103</v>
      </c>
      <c r="BV158" s="833">
        <v>0.88769230509367103</v>
      </c>
      <c r="BW158" s="833">
        <v>0.88769230509367103</v>
      </c>
      <c r="BX158" s="833">
        <v>0.88769230509367103</v>
      </c>
      <c r="BY158" s="833">
        <v>0.88769230509367103</v>
      </c>
      <c r="BZ158" s="833">
        <v>0.88769230509367103</v>
      </c>
      <c r="CA158" s="833">
        <v>0.88769230509367103</v>
      </c>
      <c r="CB158" s="833">
        <v>0.88769230509367103</v>
      </c>
      <c r="CC158" s="833">
        <v>0.88769230509367103</v>
      </c>
      <c r="CD158" s="833">
        <v>0.88769230509367103</v>
      </c>
      <c r="CE158" s="833">
        <v>0.88769230509367103</v>
      </c>
      <c r="CF158" s="833">
        <v>0.88769230509367103</v>
      </c>
      <c r="CG158" s="833">
        <v>0.41917440657136951</v>
      </c>
      <c r="CH158" s="833">
        <v>0</v>
      </c>
      <c r="CI158" s="833">
        <v>0</v>
      </c>
      <c r="CJ158" s="833">
        <v>0</v>
      </c>
      <c r="CK158" s="833">
        <v>0</v>
      </c>
      <c r="CL158" s="833">
        <v>0</v>
      </c>
      <c r="CM158" s="833">
        <v>0</v>
      </c>
      <c r="CN158" s="833">
        <v>0</v>
      </c>
      <c r="CO158" s="833">
        <v>0</v>
      </c>
      <c r="CP158" s="833">
        <v>0</v>
      </c>
      <c r="CQ158" s="833">
        <v>0</v>
      </c>
      <c r="CR158" s="828"/>
      <c r="CS158" s="828"/>
      <c r="CT158" s="828"/>
      <c r="CU158" s="834">
        <v>0</v>
      </c>
      <c r="CV158" s="834">
        <v>1067.759823017057</v>
      </c>
      <c r="CW158" s="834">
        <v>1067.759823017057</v>
      </c>
      <c r="CX158" s="834">
        <v>1067.759823017057</v>
      </c>
      <c r="CY158" s="834">
        <v>1067.759823017057</v>
      </c>
      <c r="CZ158" s="834">
        <v>1067.759823017057</v>
      </c>
      <c r="DA158" s="834">
        <v>1067.759823017057</v>
      </c>
      <c r="DB158" s="834">
        <v>1067.759823017057</v>
      </c>
      <c r="DC158" s="834">
        <v>1067.759823017057</v>
      </c>
      <c r="DD158" s="834">
        <v>1067.759823017057</v>
      </c>
      <c r="DE158" s="834">
        <v>1067.759823017057</v>
      </c>
      <c r="DF158" s="834">
        <v>1067.759823017057</v>
      </c>
      <c r="DG158" s="834">
        <v>1067.759823017057</v>
      </c>
      <c r="DH158" s="834">
        <v>1067.759823017057</v>
      </c>
      <c r="DI158" s="834">
        <v>1067.759823017057</v>
      </c>
      <c r="DJ158" s="834">
        <v>1067.759823017057</v>
      </c>
      <c r="DK158" s="834">
        <v>504.20352593537029</v>
      </c>
      <c r="DL158" s="834">
        <v>0</v>
      </c>
      <c r="DM158" s="834">
        <v>0</v>
      </c>
      <c r="DN158" s="834">
        <v>0</v>
      </c>
      <c r="DO158" s="834">
        <v>0</v>
      </c>
      <c r="DP158" s="834">
        <v>0</v>
      </c>
      <c r="DQ158" s="834">
        <v>0</v>
      </c>
      <c r="DR158" s="834">
        <v>0</v>
      </c>
      <c r="DS158" s="834">
        <v>0</v>
      </c>
      <c r="DT158" s="834">
        <v>0</v>
      </c>
      <c r="DU158" s="834">
        <v>0</v>
      </c>
      <c r="DV158" s="828"/>
      <c r="DW158" s="828"/>
      <c r="DX158" s="828"/>
      <c r="DY158" s="834">
        <v>0</v>
      </c>
      <c r="DZ158" s="834">
        <v>851.40954109018764</v>
      </c>
      <c r="EA158" s="834">
        <v>851.40954109018764</v>
      </c>
      <c r="EB158" s="834">
        <v>851.40954109018764</v>
      </c>
      <c r="EC158" s="834">
        <v>851.40954109018764</v>
      </c>
      <c r="ED158" s="834">
        <v>851.40954109018764</v>
      </c>
      <c r="EE158" s="834">
        <v>851.40954109018764</v>
      </c>
      <c r="EF158" s="834">
        <v>851.40954109018764</v>
      </c>
      <c r="EG158" s="834">
        <v>851.40954109018764</v>
      </c>
      <c r="EH158" s="834">
        <v>851.40954109018764</v>
      </c>
      <c r="EI158" s="834">
        <v>851.40954109018764</v>
      </c>
      <c r="EJ158" s="834">
        <v>851.40954109018764</v>
      </c>
      <c r="EK158" s="834">
        <v>851.40954109018764</v>
      </c>
      <c r="EL158" s="834">
        <v>851.40954109018764</v>
      </c>
      <c r="EM158" s="834">
        <v>851.40954109018764</v>
      </c>
      <c r="EN158" s="834">
        <v>851.40954109018764</v>
      </c>
      <c r="EO158" s="834">
        <v>402.04143607848647</v>
      </c>
      <c r="EP158" s="834">
        <v>0</v>
      </c>
      <c r="EQ158" s="834">
        <v>0</v>
      </c>
      <c r="ER158" s="834">
        <v>0</v>
      </c>
      <c r="ES158" s="834">
        <v>0</v>
      </c>
      <c r="ET158" s="834">
        <v>0</v>
      </c>
      <c r="EU158" s="834">
        <v>0</v>
      </c>
      <c r="EV158" s="834">
        <v>0</v>
      </c>
      <c r="EW158" s="834">
        <v>0</v>
      </c>
      <c r="EX158" s="834">
        <v>0</v>
      </c>
      <c r="EY158" s="834">
        <v>0</v>
      </c>
      <c r="EZ158" s="764"/>
      <c r="FA158" s="764"/>
      <c r="FB158" s="764"/>
      <c r="FC158" s="764"/>
      <c r="FD158" s="764"/>
    </row>
    <row r="159" spans="1:16368" customFormat="1">
      <c r="A159" s="817">
        <v>150950</v>
      </c>
      <c r="B159" s="819" t="s">
        <v>1058</v>
      </c>
      <c r="C159" s="818" t="s">
        <v>1059</v>
      </c>
      <c r="D159" s="818"/>
      <c r="E159" s="819" t="s">
        <v>1029</v>
      </c>
      <c r="F159" s="820" t="s">
        <v>992</v>
      </c>
      <c r="G159" s="820">
        <v>2015</v>
      </c>
      <c r="H159" s="820" t="s">
        <v>993</v>
      </c>
      <c r="I159" s="821">
        <v>42338</v>
      </c>
      <c r="J159" s="822">
        <v>2015</v>
      </c>
      <c r="K159" s="823"/>
      <c r="L159" s="823" t="s">
        <v>994</v>
      </c>
      <c r="M159" s="823" t="s">
        <v>22</v>
      </c>
      <c r="N159" s="824">
        <v>0</v>
      </c>
      <c r="O159" s="824">
        <v>1683.8191144449613</v>
      </c>
      <c r="P159" s="825">
        <v>25340.299531955203</v>
      </c>
      <c r="Q159" s="825">
        <v>20205.829373339537</v>
      </c>
      <c r="R159" s="825">
        <v>1683.8191144449613</v>
      </c>
      <c r="S159" s="826">
        <v>0</v>
      </c>
      <c r="T159" s="827">
        <v>1.2891890278772489</v>
      </c>
      <c r="U159" s="827" t="s">
        <v>1015</v>
      </c>
      <c r="V159" s="828"/>
      <c r="W159" s="828"/>
      <c r="X159" s="828"/>
      <c r="Y159" s="829">
        <v>0.79737926332950881</v>
      </c>
      <c r="Z159" s="828"/>
      <c r="AA159" s="828"/>
      <c r="AB159" s="828"/>
      <c r="AC159" s="829">
        <v>0.79342890606602867</v>
      </c>
      <c r="AD159" s="828"/>
      <c r="AE159" s="830"/>
      <c r="AF159" s="828"/>
      <c r="AG159" s="831">
        <v>7.2230769230769241</v>
      </c>
      <c r="AH159" s="832">
        <v>43.338461538461544</v>
      </c>
      <c r="AI159" s="828"/>
      <c r="AJ159" s="828"/>
      <c r="AK159" s="828"/>
      <c r="AL159" s="828"/>
      <c r="AM159" s="833">
        <v>0</v>
      </c>
      <c r="AN159" s="833">
        <v>0</v>
      </c>
      <c r="AO159" s="833">
        <v>0</v>
      </c>
      <c r="AP159" s="833">
        <v>0</v>
      </c>
      <c r="AQ159" s="833">
        <v>0</v>
      </c>
      <c r="AR159" s="833">
        <v>0</v>
      </c>
      <c r="AS159" s="833">
        <v>0</v>
      </c>
      <c r="AT159" s="833">
        <v>0</v>
      </c>
      <c r="AU159" s="833">
        <v>0</v>
      </c>
      <c r="AV159" s="833">
        <v>0</v>
      </c>
      <c r="AW159" s="833">
        <v>0</v>
      </c>
      <c r="AX159" s="833">
        <v>0</v>
      </c>
      <c r="AY159" s="833">
        <v>0</v>
      </c>
      <c r="AZ159" s="833">
        <v>0</v>
      </c>
      <c r="BA159" s="833">
        <v>0</v>
      </c>
      <c r="BB159" s="833">
        <v>0</v>
      </c>
      <c r="BC159" s="833">
        <v>0</v>
      </c>
      <c r="BD159" s="833">
        <v>0</v>
      </c>
      <c r="BE159" s="833">
        <v>0</v>
      </c>
      <c r="BF159" s="833">
        <v>0</v>
      </c>
      <c r="BG159" s="833">
        <v>0</v>
      </c>
      <c r="BH159" s="833">
        <v>0</v>
      </c>
      <c r="BI159" s="833">
        <v>0</v>
      </c>
      <c r="BJ159" s="833">
        <v>0</v>
      </c>
      <c r="BK159" s="833">
        <v>0</v>
      </c>
      <c r="BL159" s="833">
        <v>0</v>
      </c>
      <c r="BM159" s="833">
        <v>0</v>
      </c>
      <c r="BN159" s="828"/>
      <c r="BO159" s="828"/>
      <c r="BP159" s="828"/>
      <c r="BQ159" s="833">
        <v>0</v>
      </c>
      <c r="BR159" s="833">
        <v>0</v>
      </c>
      <c r="BS159" s="833">
        <v>0</v>
      </c>
      <c r="BT159" s="833">
        <v>0</v>
      </c>
      <c r="BU159" s="833">
        <v>0</v>
      </c>
      <c r="BV159" s="833">
        <v>0</v>
      </c>
      <c r="BW159" s="833">
        <v>0</v>
      </c>
      <c r="BX159" s="833">
        <v>0</v>
      </c>
      <c r="BY159" s="833">
        <v>0</v>
      </c>
      <c r="BZ159" s="833">
        <v>0</v>
      </c>
      <c r="CA159" s="833">
        <v>0</v>
      </c>
      <c r="CB159" s="833">
        <v>0</v>
      </c>
      <c r="CC159" s="833">
        <v>0</v>
      </c>
      <c r="CD159" s="833">
        <v>0</v>
      </c>
      <c r="CE159" s="833">
        <v>0</v>
      </c>
      <c r="CF159" s="833">
        <v>0</v>
      </c>
      <c r="CG159" s="833">
        <v>0</v>
      </c>
      <c r="CH159" s="833">
        <v>0</v>
      </c>
      <c r="CI159" s="833">
        <v>0</v>
      </c>
      <c r="CJ159" s="833">
        <v>0</v>
      </c>
      <c r="CK159" s="833">
        <v>0</v>
      </c>
      <c r="CL159" s="833">
        <v>0</v>
      </c>
      <c r="CM159" s="833">
        <v>0</v>
      </c>
      <c r="CN159" s="833">
        <v>0</v>
      </c>
      <c r="CO159" s="833">
        <v>0</v>
      </c>
      <c r="CP159" s="833">
        <v>0</v>
      </c>
      <c r="CQ159" s="833">
        <v>0</v>
      </c>
      <c r="CR159" s="828"/>
      <c r="CS159" s="828"/>
      <c r="CT159" s="828"/>
      <c r="CU159" s="834">
        <v>0</v>
      </c>
      <c r="CV159" s="834">
        <v>2111.6916276629336</v>
      </c>
      <c r="CW159" s="834">
        <v>2111.6916276629336</v>
      </c>
      <c r="CX159" s="834">
        <v>2111.6916276629336</v>
      </c>
      <c r="CY159" s="834">
        <v>2111.6916276629336</v>
      </c>
      <c r="CZ159" s="834">
        <v>2111.6916276629336</v>
      </c>
      <c r="DA159" s="834">
        <v>2111.6916276629336</v>
      </c>
      <c r="DB159" s="834">
        <v>2111.6916276629336</v>
      </c>
      <c r="DC159" s="834">
        <v>2111.6916276629336</v>
      </c>
      <c r="DD159" s="834">
        <v>2111.6916276629336</v>
      </c>
      <c r="DE159" s="834">
        <v>2111.6916276629336</v>
      </c>
      <c r="DF159" s="834">
        <v>2111.6916276629336</v>
      </c>
      <c r="DG159" s="834">
        <v>2111.6916276629336</v>
      </c>
      <c r="DH159" s="834">
        <v>0</v>
      </c>
      <c r="DI159" s="834">
        <v>0</v>
      </c>
      <c r="DJ159" s="834">
        <v>0</v>
      </c>
      <c r="DK159" s="834">
        <v>0</v>
      </c>
      <c r="DL159" s="834">
        <v>0</v>
      </c>
      <c r="DM159" s="834">
        <v>0</v>
      </c>
      <c r="DN159" s="834">
        <v>0</v>
      </c>
      <c r="DO159" s="834">
        <v>0</v>
      </c>
      <c r="DP159" s="834">
        <v>0</v>
      </c>
      <c r="DQ159" s="834">
        <v>0</v>
      </c>
      <c r="DR159" s="834">
        <v>0</v>
      </c>
      <c r="DS159" s="834">
        <v>0</v>
      </c>
      <c r="DT159" s="834">
        <v>0</v>
      </c>
      <c r="DU159" s="834">
        <v>0</v>
      </c>
      <c r="DV159" s="828"/>
      <c r="DW159" s="828"/>
      <c r="DX159" s="828"/>
      <c r="DY159" s="834">
        <v>0</v>
      </c>
      <c r="DZ159" s="834">
        <v>1683.8191144449613</v>
      </c>
      <c r="EA159" s="834">
        <v>1683.8191144449613</v>
      </c>
      <c r="EB159" s="834">
        <v>1683.8191144449613</v>
      </c>
      <c r="EC159" s="834">
        <v>1683.8191144449613</v>
      </c>
      <c r="ED159" s="834">
        <v>1683.8191144449613</v>
      </c>
      <c r="EE159" s="834">
        <v>1683.8191144449613</v>
      </c>
      <c r="EF159" s="834">
        <v>1683.8191144449613</v>
      </c>
      <c r="EG159" s="834">
        <v>1683.8191144449613</v>
      </c>
      <c r="EH159" s="834">
        <v>1683.8191144449613</v>
      </c>
      <c r="EI159" s="834">
        <v>1683.8191144449613</v>
      </c>
      <c r="EJ159" s="834">
        <v>1683.8191144449613</v>
      </c>
      <c r="EK159" s="834">
        <v>1683.8191144449613</v>
      </c>
      <c r="EL159" s="834">
        <v>0</v>
      </c>
      <c r="EM159" s="834">
        <v>0</v>
      </c>
      <c r="EN159" s="834">
        <v>0</v>
      </c>
      <c r="EO159" s="834">
        <v>0</v>
      </c>
      <c r="EP159" s="834">
        <v>0</v>
      </c>
      <c r="EQ159" s="834">
        <v>0</v>
      </c>
      <c r="ER159" s="834">
        <v>0</v>
      </c>
      <c r="ES159" s="834">
        <v>0</v>
      </c>
      <c r="ET159" s="834">
        <v>0</v>
      </c>
      <c r="EU159" s="834">
        <v>0</v>
      </c>
      <c r="EV159" s="834">
        <v>0</v>
      </c>
      <c r="EW159" s="834">
        <v>0</v>
      </c>
      <c r="EX159" s="834">
        <v>0</v>
      </c>
      <c r="EY159" s="834">
        <v>0</v>
      </c>
      <c r="EZ159" s="764"/>
      <c r="FA159" s="764"/>
      <c r="FB159" s="764"/>
      <c r="FC159" s="764"/>
      <c r="FD159" s="764"/>
    </row>
    <row r="160" spans="1:16368" s="855" customFormat="1">
      <c r="A160" s="836">
        <v>134268</v>
      </c>
      <c r="B160" s="836" t="s">
        <v>1060</v>
      </c>
      <c r="C160" s="837" t="s">
        <v>1061</v>
      </c>
      <c r="D160" s="837"/>
      <c r="E160" s="838" t="s">
        <v>1062</v>
      </c>
      <c r="F160" s="839" t="s">
        <v>992</v>
      </c>
      <c r="G160" s="839">
        <v>2015</v>
      </c>
      <c r="H160" s="839" t="s">
        <v>997</v>
      </c>
      <c r="I160" s="840">
        <v>42236</v>
      </c>
      <c r="J160" s="841">
        <v>2015</v>
      </c>
      <c r="K160" s="842"/>
      <c r="L160" s="842" t="s">
        <v>994</v>
      </c>
      <c r="M160" s="842" t="s">
        <v>22</v>
      </c>
      <c r="N160" s="843">
        <v>0</v>
      </c>
      <c r="O160" s="843">
        <v>3620.5116627730322</v>
      </c>
      <c r="P160" s="844">
        <v>48920.373491576567</v>
      </c>
      <c r="Q160" s="844">
        <v>34022.546843550183</v>
      </c>
      <c r="R160" s="844">
        <v>3620.5116627730322</v>
      </c>
      <c r="S160" s="845">
        <v>0</v>
      </c>
      <c r="T160" s="846">
        <v>0.68824232024679077</v>
      </c>
      <c r="U160" s="846" t="s">
        <v>1015</v>
      </c>
      <c r="V160" s="847"/>
      <c r="W160" s="847"/>
      <c r="X160" s="847"/>
      <c r="Y160" s="848">
        <v>0.69546784734602263</v>
      </c>
      <c r="Z160" s="847"/>
      <c r="AA160" s="847"/>
      <c r="AB160" s="847"/>
      <c r="AC160" s="848">
        <v>0.69151749008254249</v>
      </c>
      <c r="AD160" s="847"/>
      <c r="AE160" s="849"/>
      <c r="AF160" s="847"/>
      <c r="AG160" s="850">
        <v>11056.11</v>
      </c>
      <c r="AH160" s="851">
        <v>11056.11</v>
      </c>
      <c r="AI160" s="847"/>
      <c r="AJ160" s="847"/>
      <c r="AK160" s="847"/>
      <c r="AL160" s="847"/>
      <c r="AM160" s="852">
        <v>0</v>
      </c>
      <c r="AN160" s="852">
        <v>0</v>
      </c>
      <c r="AO160" s="852">
        <v>0</v>
      </c>
      <c r="AP160" s="852">
        <v>0</v>
      </c>
      <c r="AQ160" s="852">
        <v>0</v>
      </c>
      <c r="AR160" s="852">
        <v>0</v>
      </c>
      <c r="AS160" s="852">
        <v>0</v>
      </c>
      <c r="AT160" s="852">
        <v>0</v>
      </c>
      <c r="AU160" s="852">
        <v>0</v>
      </c>
      <c r="AV160" s="852">
        <v>0</v>
      </c>
      <c r="AW160" s="852">
        <v>0</v>
      </c>
      <c r="AX160" s="852">
        <v>0</v>
      </c>
      <c r="AY160" s="852">
        <v>0</v>
      </c>
      <c r="AZ160" s="852">
        <v>0</v>
      </c>
      <c r="BA160" s="852">
        <v>0</v>
      </c>
      <c r="BB160" s="852">
        <v>0</v>
      </c>
      <c r="BC160" s="852">
        <v>0</v>
      </c>
      <c r="BD160" s="852">
        <v>0</v>
      </c>
      <c r="BE160" s="852">
        <v>0</v>
      </c>
      <c r="BF160" s="852">
        <v>0</v>
      </c>
      <c r="BG160" s="852">
        <v>0</v>
      </c>
      <c r="BH160" s="852">
        <v>0</v>
      </c>
      <c r="BI160" s="852">
        <v>0</v>
      </c>
      <c r="BJ160" s="852">
        <v>0</v>
      </c>
      <c r="BK160" s="852">
        <v>0</v>
      </c>
      <c r="BL160" s="852">
        <v>0</v>
      </c>
      <c r="BM160" s="852">
        <v>0</v>
      </c>
      <c r="BN160" s="847"/>
      <c r="BO160" s="847"/>
      <c r="BP160" s="847"/>
      <c r="BQ160" s="852">
        <v>0</v>
      </c>
      <c r="BR160" s="852">
        <v>0</v>
      </c>
      <c r="BS160" s="852">
        <v>0</v>
      </c>
      <c r="BT160" s="852">
        <v>0</v>
      </c>
      <c r="BU160" s="852">
        <v>0</v>
      </c>
      <c r="BV160" s="852">
        <v>0</v>
      </c>
      <c r="BW160" s="852">
        <v>0</v>
      </c>
      <c r="BX160" s="852">
        <v>0</v>
      </c>
      <c r="BY160" s="852">
        <v>0</v>
      </c>
      <c r="BZ160" s="852">
        <v>0</v>
      </c>
      <c r="CA160" s="852">
        <v>0</v>
      </c>
      <c r="CB160" s="852">
        <v>0</v>
      </c>
      <c r="CC160" s="852">
        <v>0</v>
      </c>
      <c r="CD160" s="852">
        <v>0</v>
      </c>
      <c r="CE160" s="852">
        <v>0</v>
      </c>
      <c r="CF160" s="852">
        <v>0</v>
      </c>
      <c r="CG160" s="852">
        <v>0</v>
      </c>
      <c r="CH160" s="852">
        <v>0</v>
      </c>
      <c r="CI160" s="852">
        <v>0</v>
      </c>
      <c r="CJ160" s="852">
        <v>0</v>
      </c>
      <c r="CK160" s="852">
        <v>0</v>
      </c>
      <c r="CL160" s="852">
        <v>0</v>
      </c>
      <c r="CM160" s="852">
        <v>0</v>
      </c>
      <c r="CN160" s="852">
        <v>0</v>
      </c>
      <c r="CO160" s="852">
        <v>0</v>
      </c>
      <c r="CP160" s="852">
        <v>0</v>
      </c>
      <c r="CQ160" s="852">
        <v>0</v>
      </c>
      <c r="CR160" s="847"/>
      <c r="CS160" s="847"/>
      <c r="CT160" s="847"/>
      <c r="CU160" s="853">
        <v>0</v>
      </c>
      <c r="CV160" s="853">
        <v>5205.8649103467251</v>
      </c>
      <c r="CW160" s="853">
        <v>5205.8649103467251</v>
      </c>
      <c r="CX160" s="853">
        <v>5205.8649103467251</v>
      </c>
      <c r="CY160" s="853">
        <v>5205.8649103467251</v>
      </c>
      <c r="CZ160" s="853">
        <v>5205.8649103467251</v>
      </c>
      <c r="DA160" s="853">
        <v>5205.8649103467251</v>
      </c>
      <c r="DB160" s="853">
        <v>4773.5660636107959</v>
      </c>
      <c r="DC160" s="853">
        <v>4773.5660636107959</v>
      </c>
      <c r="DD160" s="853">
        <v>4773.5660636107959</v>
      </c>
      <c r="DE160" s="853">
        <v>3364.4858386638261</v>
      </c>
      <c r="DF160" s="853">
        <v>0</v>
      </c>
      <c r="DG160" s="853">
        <v>0</v>
      </c>
      <c r="DH160" s="853">
        <v>0</v>
      </c>
      <c r="DI160" s="853">
        <v>0</v>
      </c>
      <c r="DJ160" s="853">
        <v>0</v>
      </c>
      <c r="DK160" s="853">
        <v>0</v>
      </c>
      <c r="DL160" s="853">
        <v>0</v>
      </c>
      <c r="DM160" s="853">
        <v>0</v>
      </c>
      <c r="DN160" s="853">
        <v>0</v>
      </c>
      <c r="DO160" s="853">
        <v>0</v>
      </c>
      <c r="DP160" s="853">
        <v>0</v>
      </c>
      <c r="DQ160" s="853">
        <v>0</v>
      </c>
      <c r="DR160" s="853">
        <v>0</v>
      </c>
      <c r="DS160" s="853">
        <v>0</v>
      </c>
      <c r="DT160" s="853">
        <v>0</v>
      </c>
      <c r="DU160" s="853">
        <v>0</v>
      </c>
      <c r="DV160" s="847"/>
      <c r="DW160" s="847"/>
      <c r="DX160" s="847"/>
      <c r="DY160" s="853">
        <v>0</v>
      </c>
      <c r="DZ160" s="853">
        <v>3620.5116627730322</v>
      </c>
      <c r="EA160" s="853">
        <v>3620.5116627730322</v>
      </c>
      <c r="EB160" s="853">
        <v>3620.5116627730322</v>
      </c>
      <c r="EC160" s="853">
        <v>3620.5116627730322</v>
      </c>
      <c r="ED160" s="853">
        <v>3620.5116627730322</v>
      </c>
      <c r="EE160" s="853">
        <v>3620.5116627730322</v>
      </c>
      <c r="EF160" s="853">
        <v>3319.8617144234277</v>
      </c>
      <c r="EG160" s="853">
        <v>3319.8617144234277</v>
      </c>
      <c r="EH160" s="853">
        <v>3319.8617144234277</v>
      </c>
      <c r="EI160" s="853">
        <v>2339.8917236417087</v>
      </c>
      <c r="EJ160" s="853">
        <v>0</v>
      </c>
      <c r="EK160" s="853">
        <v>0</v>
      </c>
      <c r="EL160" s="853">
        <v>0</v>
      </c>
      <c r="EM160" s="853">
        <v>0</v>
      </c>
      <c r="EN160" s="853">
        <v>0</v>
      </c>
      <c r="EO160" s="853">
        <v>0</v>
      </c>
      <c r="EP160" s="853">
        <v>0</v>
      </c>
      <c r="EQ160" s="853">
        <v>0</v>
      </c>
      <c r="ER160" s="853">
        <v>0</v>
      </c>
      <c r="ES160" s="853">
        <v>0</v>
      </c>
      <c r="ET160" s="853">
        <v>0</v>
      </c>
      <c r="EU160" s="853">
        <v>0</v>
      </c>
      <c r="EV160" s="853">
        <v>0</v>
      </c>
      <c r="EW160" s="853">
        <v>0</v>
      </c>
      <c r="EX160" s="853">
        <v>0</v>
      </c>
      <c r="EY160" s="853">
        <v>0</v>
      </c>
      <c r="EZ160" s="854"/>
      <c r="FA160" s="854"/>
      <c r="FB160" s="854"/>
      <c r="FC160" s="854"/>
      <c r="FD160" s="854"/>
    </row>
    <row r="161" spans="1:160" s="875" customFormat="1">
      <c r="A161" s="856">
        <v>150648</v>
      </c>
      <c r="B161" s="856"/>
      <c r="C161" s="857" t="s">
        <v>1063</v>
      </c>
      <c r="D161" s="857"/>
      <c r="E161" s="858" t="s">
        <v>1064</v>
      </c>
      <c r="F161" s="859" t="s">
        <v>992</v>
      </c>
      <c r="G161" s="859">
        <v>2015</v>
      </c>
      <c r="H161" s="859" t="s">
        <v>997</v>
      </c>
      <c r="I161" s="860">
        <v>42352</v>
      </c>
      <c r="J161" s="861">
        <v>2015</v>
      </c>
      <c r="K161" s="862"/>
      <c r="L161" s="862" t="s">
        <v>994</v>
      </c>
      <c r="M161" s="862" t="s">
        <v>22</v>
      </c>
      <c r="N161" s="863">
        <v>0</v>
      </c>
      <c r="O161" s="863">
        <v>3489.3614518264681</v>
      </c>
      <c r="P161" s="864">
        <v>47148.271120252932</v>
      </c>
      <c r="Q161" s="864">
        <v>32790.106622088955</v>
      </c>
      <c r="R161" s="864">
        <v>3489.3614518264681</v>
      </c>
      <c r="S161" s="865">
        <v>0</v>
      </c>
      <c r="T161" s="866">
        <v>0.68824232024679077</v>
      </c>
      <c r="U161" s="866" t="s">
        <v>1015</v>
      </c>
      <c r="V161" s="867"/>
      <c r="W161" s="867"/>
      <c r="X161" s="867"/>
      <c r="Y161" s="868">
        <v>0.69546784734602263</v>
      </c>
      <c r="Z161" s="867"/>
      <c r="AA161" s="867"/>
      <c r="AB161" s="867"/>
      <c r="AC161" s="868">
        <v>0.69151749008254249</v>
      </c>
      <c r="AD161" s="867"/>
      <c r="AE161" s="869"/>
      <c r="AF161" s="867"/>
      <c r="AG161" s="870">
        <v>2600</v>
      </c>
      <c r="AH161" s="871">
        <v>2600</v>
      </c>
      <c r="AI161" s="867"/>
      <c r="AJ161" s="867"/>
      <c r="AK161" s="867"/>
      <c r="AL161" s="867"/>
      <c r="AM161" s="872">
        <v>0</v>
      </c>
      <c r="AN161" s="872">
        <v>0</v>
      </c>
      <c r="AO161" s="872">
        <v>0</v>
      </c>
      <c r="AP161" s="872">
        <v>0</v>
      </c>
      <c r="AQ161" s="872">
        <v>0</v>
      </c>
      <c r="AR161" s="872">
        <v>0</v>
      </c>
      <c r="AS161" s="872">
        <v>0</v>
      </c>
      <c r="AT161" s="872">
        <v>0</v>
      </c>
      <c r="AU161" s="872">
        <v>0</v>
      </c>
      <c r="AV161" s="872">
        <v>0</v>
      </c>
      <c r="AW161" s="872">
        <v>0</v>
      </c>
      <c r="AX161" s="872">
        <v>0</v>
      </c>
      <c r="AY161" s="872">
        <v>0</v>
      </c>
      <c r="AZ161" s="872">
        <v>0</v>
      </c>
      <c r="BA161" s="872">
        <v>0</v>
      </c>
      <c r="BB161" s="872">
        <v>0</v>
      </c>
      <c r="BC161" s="872">
        <v>0</v>
      </c>
      <c r="BD161" s="872">
        <v>0</v>
      </c>
      <c r="BE161" s="872">
        <v>0</v>
      </c>
      <c r="BF161" s="872">
        <v>0</v>
      </c>
      <c r="BG161" s="872">
        <v>0</v>
      </c>
      <c r="BH161" s="872">
        <v>0</v>
      </c>
      <c r="BI161" s="872">
        <v>0</v>
      </c>
      <c r="BJ161" s="872">
        <v>0</v>
      </c>
      <c r="BK161" s="872">
        <v>0</v>
      </c>
      <c r="BL161" s="872">
        <v>0</v>
      </c>
      <c r="BM161" s="872">
        <v>0</v>
      </c>
      <c r="BN161" s="867"/>
      <c r="BO161" s="867"/>
      <c r="BP161" s="867"/>
      <c r="BQ161" s="872">
        <v>0</v>
      </c>
      <c r="BR161" s="872">
        <v>0</v>
      </c>
      <c r="BS161" s="872">
        <v>0</v>
      </c>
      <c r="BT161" s="872">
        <v>0</v>
      </c>
      <c r="BU161" s="872">
        <v>0</v>
      </c>
      <c r="BV161" s="872">
        <v>0</v>
      </c>
      <c r="BW161" s="872">
        <v>0</v>
      </c>
      <c r="BX161" s="872">
        <v>0</v>
      </c>
      <c r="BY161" s="872">
        <v>0</v>
      </c>
      <c r="BZ161" s="872">
        <v>0</v>
      </c>
      <c r="CA161" s="872">
        <v>0</v>
      </c>
      <c r="CB161" s="872">
        <v>0</v>
      </c>
      <c r="CC161" s="872">
        <v>0</v>
      </c>
      <c r="CD161" s="872">
        <v>0</v>
      </c>
      <c r="CE161" s="872">
        <v>0</v>
      </c>
      <c r="CF161" s="872">
        <v>0</v>
      </c>
      <c r="CG161" s="872">
        <v>0</v>
      </c>
      <c r="CH161" s="872">
        <v>0</v>
      </c>
      <c r="CI161" s="872">
        <v>0</v>
      </c>
      <c r="CJ161" s="872">
        <v>0</v>
      </c>
      <c r="CK161" s="872">
        <v>0</v>
      </c>
      <c r="CL161" s="872">
        <v>0</v>
      </c>
      <c r="CM161" s="872">
        <v>0</v>
      </c>
      <c r="CN161" s="872">
        <v>0</v>
      </c>
      <c r="CO161" s="872">
        <v>0</v>
      </c>
      <c r="CP161" s="872">
        <v>0</v>
      </c>
      <c r="CQ161" s="872">
        <v>0</v>
      </c>
      <c r="CR161" s="867"/>
      <c r="CS161" s="867"/>
      <c r="CT161" s="867"/>
      <c r="CU161" s="873">
        <v>0</v>
      </c>
      <c r="CV161" s="873">
        <v>5017.2865145991045</v>
      </c>
      <c r="CW161" s="873">
        <v>5017.2865145991045</v>
      </c>
      <c r="CX161" s="873">
        <v>5017.2865145991045</v>
      </c>
      <c r="CY161" s="873">
        <v>5017.2865145991045</v>
      </c>
      <c r="CZ161" s="873">
        <v>5017.2865145991045</v>
      </c>
      <c r="DA161" s="873">
        <v>5017.2865145991045</v>
      </c>
      <c r="DB161" s="873">
        <v>4600.647356388512</v>
      </c>
      <c r="DC161" s="873">
        <v>4600.647356388512</v>
      </c>
      <c r="DD161" s="873">
        <v>4600.647356388512</v>
      </c>
      <c r="DE161" s="873">
        <v>3242.6099634927677</v>
      </c>
      <c r="DF161" s="873">
        <v>0</v>
      </c>
      <c r="DG161" s="873">
        <v>0</v>
      </c>
      <c r="DH161" s="873">
        <v>0</v>
      </c>
      <c r="DI161" s="873">
        <v>0</v>
      </c>
      <c r="DJ161" s="873">
        <v>0</v>
      </c>
      <c r="DK161" s="873">
        <v>0</v>
      </c>
      <c r="DL161" s="873">
        <v>0</v>
      </c>
      <c r="DM161" s="873">
        <v>0</v>
      </c>
      <c r="DN161" s="873">
        <v>0</v>
      </c>
      <c r="DO161" s="873">
        <v>0</v>
      </c>
      <c r="DP161" s="873">
        <v>0</v>
      </c>
      <c r="DQ161" s="873">
        <v>0</v>
      </c>
      <c r="DR161" s="873">
        <v>0</v>
      </c>
      <c r="DS161" s="873">
        <v>0</v>
      </c>
      <c r="DT161" s="873">
        <v>0</v>
      </c>
      <c r="DU161" s="873">
        <v>0</v>
      </c>
      <c r="DV161" s="867"/>
      <c r="DW161" s="867"/>
      <c r="DX161" s="867"/>
      <c r="DY161" s="873">
        <v>0</v>
      </c>
      <c r="DZ161" s="873">
        <v>3489.3614518264681</v>
      </c>
      <c r="EA161" s="873">
        <v>3489.3614518264681</v>
      </c>
      <c r="EB161" s="873">
        <v>3489.3614518264681</v>
      </c>
      <c r="EC161" s="873">
        <v>3489.3614518264681</v>
      </c>
      <c r="ED161" s="873">
        <v>3489.3614518264681</v>
      </c>
      <c r="EE161" s="873">
        <v>3489.3614518264681</v>
      </c>
      <c r="EF161" s="873">
        <v>3199.6023133456883</v>
      </c>
      <c r="EG161" s="873">
        <v>3199.6023133456883</v>
      </c>
      <c r="EH161" s="873">
        <v>3199.6023133456883</v>
      </c>
      <c r="EI161" s="873">
        <v>2255.13097109308</v>
      </c>
      <c r="EJ161" s="873">
        <v>0</v>
      </c>
      <c r="EK161" s="873">
        <v>0</v>
      </c>
      <c r="EL161" s="873">
        <v>0</v>
      </c>
      <c r="EM161" s="873">
        <v>0</v>
      </c>
      <c r="EN161" s="873">
        <v>0</v>
      </c>
      <c r="EO161" s="873">
        <v>0</v>
      </c>
      <c r="EP161" s="873">
        <v>0</v>
      </c>
      <c r="EQ161" s="873">
        <v>0</v>
      </c>
      <c r="ER161" s="873">
        <v>0</v>
      </c>
      <c r="ES161" s="873">
        <v>0</v>
      </c>
      <c r="ET161" s="873">
        <v>0</v>
      </c>
      <c r="EU161" s="873">
        <v>0</v>
      </c>
      <c r="EV161" s="873">
        <v>0</v>
      </c>
      <c r="EW161" s="873">
        <v>0</v>
      </c>
      <c r="EX161" s="873">
        <v>0</v>
      </c>
      <c r="EY161" s="873">
        <v>0</v>
      </c>
      <c r="EZ161" s="874"/>
      <c r="FA161" s="874"/>
      <c r="FB161" s="874"/>
      <c r="FC161" s="874"/>
      <c r="FD161" s="874"/>
    </row>
    <row r="162" spans="1:160" customFormat="1">
      <c r="A162" s="876"/>
      <c r="B162" s="876"/>
      <c r="C162" s="876"/>
      <c r="D162" s="876"/>
      <c r="E162" s="876"/>
    </row>
    <row r="163" spans="1:160" customFormat="1">
      <c r="A163" s="876"/>
      <c r="B163" s="876"/>
      <c r="C163" s="876"/>
      <c r="D163" s="876"/>
      <c r="E163" s="877" t="s">
        <v>991</v>
      </c>
      <c r="F163" s="878">
        <f>21/43</f>
        <v>0.48837209302325579</v>
      </c>
    </row>
    <row r="164" spans="1:160" customFormat="1">
      <c r="A164" s="876"/>
      <c r="B164" s="876"/>
      <c r="C164" s="876"/>
      <c r="D164" s="876"/>
      <c r="E164" s="879" t="s">
        <v>1029</v>
      </c>
      <c r="F164" s="880">
        <f>20/43</f>
        <v>0.46511627906976744</v>
      </c>
    </row>
    <row r="165" spans="1:160" customFormat="1">
      <c r="A165" s="876"/>
      <c r="B165" s="876"/>
      <c r="C165" s="876"/>
      <c r="D165" s="876"/>
      <c r="E165" s="881" t="s">
        <v>1062</v>
      </c>
      <c r="F165" s="882">
        <f>1/43</f>
        <v>2.3255813953488372E-2</v>
      </c>
    </row>
    <row r="166" spans="1:160" customFormat="1">
      <c r="A166" s="876"/>
      <c r="B166" s="876"/>
      <c r="C166" s="876"/>
      <c r="D166" s="876"/>
      <c r="E166" s="883" t="s">
        <v>1064</v>
      </c>
      <c r="F166" s="884">
        <f>1/43</f>
        <v>2.3255813953488372E-2</v>
      </c>
    </row>
    <row r="167" spans="1:160" customFormat="1">
      <c r="A167" s="885" t="s">
        <v>1065</v>
      </c>
      <c r="B167" s="876"/>
      <c r="C167" s="876"/>
      <c r="D167" s="876"/>
      <c r="E167" s="876"/>
    </row>
    <row r="168" spans="1:160" s="816" customFormat="1">
      <c r="A168" s="877"/>
      <c r="B168" s="877"/>
      <c r="C168" s="877" t="s">
        <v>1066</v>
      </c>
      <c r="D168" s="877"/>
      <c r="E168" s="877" t="s">
        <v>991</v>
      </c>
    </row>
    <row r="169" spans="1:160" s="835" customFormat="1">
      <c r="A169" s="879"/>
      <c r="B169" s="879"/>
      <c r="C169" s="879" t="s">
        <v>1067</v>
      </c>
      <c r="D169" s="879"/>
      <c r="E169" s="879" t="s">
        <v>1029</v>
      </c>
    </row>
    <row r="170" spans="1:160" s="835" customFormat="1">
      <c r="A170" s="879"/>
      <c r="B170" s="879"/>
      <c r="C170" s="879" t="s">
        <v>1068</v>
      </c>
      <c r="D170" s="879"/>
      <c r="E170" s="879" t="s">
        <v>1029</v>
      </c>
    </row>
    <row r="171" spans="1:160" customFormat="1">
      <c r="A171" s="876"/>
      <c r="B171" s="876"/>
      <c r="C171" s="876"/>
      <c r="D171" s="876"/>
      <c r="E171" s="876"/>
    </row>
    <row r="172" spans="1:160" s="816" customFormat="1">
      <c r="A172" s="877"/>
      <c r="B172" s="877"/>
      <c r="C172" s="877"/>
      <c r="D172" s="877"/>
      <c r="E172" s="877" t="s">
        <v>991</v>
      </c>
      <c r="F172" s="878">
        <f>1/3</f>
        <v>0.33333333333333331</v>
      </c>
    </row>
    <row r="173" spans="1:160" s="835" customFormat="1">
      <c r="A173" s="879"/>
      <c r="B173" s="879"/>
      <c r="C173" s="879"/>
      <c r="D173" s="879"/>
      <c r="E173" s="879" t="s">
        <v>1029</v>
      </c>
      <c r="F173" s="880">
        <f>2/3</f>
        <v>0.66666666666666663</v>
      </c>
    </row>
    <row r="174" spans="1:160" customFormat="1">
      <c r="A174" s="876"/>
      <c r="B174" s="876"/>
      <c r="C174" s="876"/>
      <c r="D174" s="876"/>
      <c r="E174" s="876"/>
    </row>
    <row r="175" spans="1:160" customFormat="1">
      <c r="B175" s="761"/>
    </row>
    <row r="184" spans="2:16">
      <c r="B184" s="886" t="s">
        <v>1069</v>
      </c>
    </row>
    <row r="185" spans="2:16" ht="42.9">
      <c r="B185" s="887" t="s">
        <v>1070</v>
      </c>
      <c r="C185" s="887" t="s">
        <v>1071</v>
      </c>
      <c r="D185" s="887" t="s">
        <v>844</v>
      </c>
      <c r="E185" s="887" t="s">
        <v>1072</v>
      </c>
      <c r="F185" s="887" t="s">
        <v>1073</v>
      </c>
      <c r="G185" s="887" t="s">
        <v>1074</v>
      </c>
      <c r="H185" s="887" t="s">
        <v>1075</v>
      </c>
      <c r="I185" s="887" t="s">
        <v>1076</v>
      </c>
      <c r="J185" s="887" t="s">
        <v>506</v>
      </c>
      <c r="K185" s="887" t="s">
        <v>773</v>
      </c>
      <c r="L185" s="887" t="s">
        <v>1077</v>
      </c>
      <c r="M185" s="887" t="s">
        <v>1078</v>
      </c>
      <c r="N185" s="887" t="s">
        <v>1079</v>
      </c>
      <c r="O185" s="887" t="s">
        <v>1080</v>
      </c>
      <c r="P185" s="887" t="s">
        <v>1081</v>
      </c>
    </row>
    <row r="186" spans="2:16">
      <c r="B186" s="888">
        <v>79024</v>
      </c>
      <c r="C186" s="888" t="s">
        <v>992</v>
      </c>
      <c r="D186" s="888" t="s">
        <v>992</v>
      </c>
      <c r="E186" s="888" t="s">
        <v>1082</v>
      </c>
      <c r="F186" s="888" t="s">
        <v>1083</v>
      </c>
      <c r="G186" s="888" t="s">
        <v>1084</v>
      </c>
      <c r="H186" s="888">
        <v>2016</v>
      </c>
      <c r="I186" s="888"/>
      <c r="J186" s="888" t="s">
        <v>1085</v>
      </c>
      <c r="K186" s="888"/>
      <c r="L186" s="888"/>
      <c r="M186" s="888"/>
      <c r="N186" s="888"/>
      <c r="O186" s="888"/>
      <c r="P186" s="888" t="s">
        <v>1086</v>
      </c>
    </row>
    <row r="187" spans="2:16">
      <c r="B187" s="888">
        <v>79025</v>
      </c>
      <c r="C187" s="888" t="s">
        <v>992</v>
      </c>
      <c r="D187" s="888" t="s">
        <v>992</v>
      </c>
      <c r="E187" s="888" t="s">
        <v>1082</v>
      </c>
      <c r="F187" s="888" t="s">
        <v>1083</v>
      </c>
      <c r="G187" s="888" t="s">
        <v>1084</v>
      </c>
      <c r="H187" s="888">
        <v>2016</v>
      </c>
      <c r="I187" s="888"/>
      <c r="J187" s="888" t="s">
        <v>1085</v>
      </c>
      <c r="K187" s="888"/>
      <c r="L187" s="888"/>
      <c r="M187" s="888"/>
      <c r="N187" s="888"/>
      <c r="O187" s="888"/>
      <c r="P187" s="888" t="s">
        <v>1087</v>
      </c>
    </row>
    <row r="188" spans="2:16">
      <c r="B188" s="888">
        <v>79026</v>
      </c>
      <c r="C188" s="888" t="s">
        <v>992</v>
      </c>
      <c r="D188" s="888" t="s">
        <v>992</v>
      </c>
      <c r="E188" s="888" t="s">
        <v>1082</v>
      </c>
      <c r="F188" s="888" t="s">
        <v>1083</v>
      </c>
      <c r="G188" s="888" t="s">
        <v>1084</v>
      </c>
      <c r="H188" s="888">
        <v>2016</v>
      </c>
      <c r="I188" s="888"/>
      <c r="J188" s="888" t="s">
        <v>1085</v>
      </c>
      <c r="K188" s="888"/>
      <c r="L188" s="888"/>
      <c r="M188" s="888"/>
      <c r="N188" s="888"/>
      <c r="O188" s="888"/>
      <c r="P188" s="888" t="s">
        <v>1087</v>
      </c>
    </row>
    <row r="189" spans="2:16">
      <c r="B189" s="888"/>
      <c r="C189" s="888"/>
      <c r="D189" s="888"/>
      <c r="E189" s="888"/>
      <c r="F189" s="888"/>
      <c r="G189" s="888"/>
      <c r="H189" s="888"/>
      <c r="I189" s="888"/>
      <c r="J189" s="889">
        <v>1</v>
      </c>
      <c r="K189" s="890" t="s">
        <v>1088</v>
      </c>
      <c r="L189" s="888"/>
      <c r="M189" s="888"/>
      <c r="N189" s="888"/>
      <c r="O189" s="888"/>
      <c r="P189" s="888"/>
    </row>
    <row r="190" spans="2:16">
      <c r="B190" s="888"/>
      <c r="C190" s="888"/>
      <c r="D190" s="888"/>
      <c r="E190" s="888"/>
      <c r="F190" s="888"/>
      <c r="G190" s="888"/>
      <c r="H190" s="888"/>
      <c r="I190" s="888"/>
      <c r="J190" s="888"/>
      <c r="K190" s="888"/>
      <c r="L190" s="888"/>
      <c r="M190" s="888"/>
      <c r="N190" s="888"/>
      <c r="O190" s="888"/>
      <c r="P190" s="888"/>
    </row>
    <row r="191" spans="2:16">
      <c r="B191" s="888">
        <v>78905</v>
      </c>
      <c r="C191" s="888" t="s">
        <v>992</v>
      </c>
      <c r="D191" s="888" t="s">
        <v>1089</v>
      </c>
      <c r="E191" s="888" t="s">
        <v>117</v>
      </c>
      <c r="F191" s="888" t="s">
        <v>1090</v>
      </c>
      <c r="G191" s="888" t="s">
        <v>1084</v>
      </c>
      <c r="H191" s="888">
        <v>2016</v>
      </c>
      <c r="I191" s="891" t="s">
        <v>1091</v>
      </c>
      <c r="J191" s="891" t="s">
        <v>1092</v>
      </c>
      <c r="K191" s="888" t="s">
        <v>1093</v>
      </c>
      <c r="L191" s="888" t="s">
        <v>1094</v>
      </c>
      <c r="M191" s="888" t="s">
        <v>1095</v>
      </c>
      <c r="N191" s="888"/>
      <c r="O191" s="888"/>
      <c r="P191" s="888" t="s">
        <v>1096</v>
      </c>
    </row>
    <row r="192" spans="2:16">
      <c r="B192" s="888"/>
      <c r="C192" s="888"/>
      <c r="D192" s="888"/>
      <c r="E192" s="888"/>
      <c r="F192" s="888"/>
      <c r="G192" s="888"/>
      <c r="H192" s="888"/>
      <c r="I192" s="891"/>
      <c r="J192" s="889">
        <v>1</v>
      </c>
      <c r="K192" s="890" t="s">
        <v>1029</v>
      </c>
      <c r="L192" s="888"/>
      <c r="M192" s="888"/>
      <c r="N192" s="888"/>
      <c r="O192" s="888"/>
      <c r="P192" s="888"/>
    </row>
    <row r="193" spans="2:16">
      <c r="B193" s="888"/>
      <c r="C193" s="888"/>
      <c r="D193" s="888"/>
      <c r="E193" s="888"/>
      <c r="F193" s="888"/>
      <c r="G193" s="888"/>
      <c r="H193" s="888"/>
      <c r="I193" s="891"/>
      <c r="J193" s="891"/>
      <c r="K193" s="888"/>
      <c r="L193" s="888"/>
      <c r="M193" s="888"/>
      <c r="N193" s="888"/>
      <c r="O193" s="888"/>
      <c r="P193" s="888"/>
    </row>
    <row r="194" spans="2:16">
      <c r="B194" s="888">
        <v>78909</v>
      </c>
      <c r="C194" s="888" t="s">
        <v>992</v>
      </c>
      <c r="D194" s="888" t="s">
        <v>1097</v>
      </c>
      <c r="E194" s="888" t="s">
        <v>113</v>
      </c>
      <c r="F194" s="888" t="s">
        <v>1090</v>
      </c>
      <c r="G194" s="888" t="s">
        <v>1084</v>
      </c>
      <c r="H194" s="888">
        <v>2016</v>
      </c>
      <c r="I194" s="888"/>
      <c r="J194" s="888" t="s">
        <v>1085</v>
      </c>
      <c r="K194" s="888"/>
      <c r="L194" s="888"/>
      <c r="M194" s="888"/>
      <c r="N194" s="888"/>
      <c r="O194" s="888"/>
      <c r="P194" s="888" t="s">
        <v>1086</v>
      </c>
    </row>
    <row r="195" spans="2:16">
      <c r="B195" s="888">
        <v>78910</v>
      </c>
      <c r="C195" s="888" t="s">
        <v>992</v>
      </c>
      <c r="D195" s="888" t="s">
        <v>1097</v>
      </c>
      <c r="E195" s="888" t="s">
        <v>113</v>
      </c>
      <c r="F195" s="888" t="s">
        <v>1090</v>
      </c>
      <c r="G195" s="888" t="s">
        <v>1084</v>
      </c>
      <c r="H195" s="888">
        <v>2016</v>
      </c>
      <c r="I195" s="888"/>
      <c r="J195" s="888" t="s">
        <v>1085</v>
      </c>
      <c r="K195" s="888"/>
      <c r="L195" s="888"/>
      <c r="M195" s="888"/>
      <c r="N195" s="888"/>
      <c r="O195" s="888"/>
      <c r="P195" s="888" t="s">
        <v>1086</v>
      </c>
    </row>
    <row r="196" spans="2:16">
      <c r="B196" s="888">
        <v>78906</v>
      </c>
      <c r="C196" s="888" t="s">
        <v>992</v>
      </c>
      <c r="D196" s="888" t="s">
        <v>1097</v>
      </c>
      <c r="E196" s="888" t="s">
        <v>113</v>
      </c>
      <c r="F196" s="888" t="s">
        <v>1090</v>
      </c>
      <c r="G196" s="888" t="s">
        <v>1084</v>
      </c>
      <c r="H196" s="888">
        <v>2015</v>
      </c>
      <c r="I196" s="888"/>
      <c r="J196" s="888" t="s">
        <v>1085</v>
      </c>
      <c r="K196" s="888"/>
      <c r="L196" s="888"/>
      <c r="M196" s="888"/>
      <c r="N196" s="888"/>
      <c r="O196" s="888"/>
      <c r="P196" s="888"/>
    </row>
    <row r="197" spans="2:16">
      <c r="B197" s="888">
        <v>78907</v>
      </c>
      <c r="C197" s="888" t="s">
        <v>992</v>
      </c>
      <c r="D197" s="888" t="s">
        <v>1097</v>
      </c>
      <c r="E197" s="888" t="s">
        <v>113</v>
      </c>
      <c r="F197" s="888" t="s">
        <v>1090</v>
      </c>
      <c r="G197" s="888" t="s">
        <v>1084</v>
      </c>
      <c r="H197" s="888">
        <v>2015</v>
      </c>
      <c r="I197" s="888"/>
      <c r="J197" s="888" t="s">
        <v>1085</v>
      </c>
      <c r="K197" s="888"/>
      <c r="L197" s="888"/>
      <c r="M197" s="888"/>
      <c r="N197" s="888"/>
      <c r="O197" s="888"/>
      <c r="P197" s="888"/>
    </row>
    <row r="198" spans="2:16">
      <c r="B198" s="888">
        <v>78908</v>
      </c>
      <c r="C198" s="888" t="s">
        <v>992</v>
      </c>
      <c r="D198" s="888" t="s">
        <v>1097</v>
      </c>
      <c r="E198" s="888" t="s">
        <v>113</v>
      </c>
      <c r="F198" s="888" t="s">
        <v>1090</v>
      </c>
      <c r="G198" s="888" t="s">
        <v>1084</v>
      </c>
      <c r="H198" s="888">
        <v>2016</v>
      </c>
      <c r="I198" s="888"/>
      <c r="J198" s="888" t="s">
        <v>1085</v>
      </c>
      <c r="K198" s="888"/>
      <c r="L198" s="888"/>
      <c r="M198" s="888"/>
      <c r="N198" s="888"/>
      <c r="O198" s="888"/>
      <c r="P198" s="888"/>
    </row>
    <row r="199" spans="2:16">
      <c r="B199" s="888"/>
      <c r="C199" s="888"/>
      <c r="D199" s="888"/>
      <c r="E199" s="888"/>
      <c r="F199" s="888"/>
      <c r="G199" s="888"/>
      <c r="H199" s="888"/>
      <c r="I199" s="888"/>
      <c r="J199" s="889">
        <v>1</v>
      </c>
      <c r="K199" s="890" t="s">
        <v>1088</v>
      </c>
      <c r="L199" s="888"/>
      <c r="M199" s="888"/>
      <c r="N199" s="888"/>
      <c r="O199" s="888"/>
      <c r="P199" s="888"/>
    </row>
    <row r="200" spans="2:16">
      <c r="B200" s="888"/>
      <c r="C200" s="888"/>
      <c r="D200" s="888"/>
      <c r="E200" s="888"/>
      <c r="F200" s="888"/>
      <c r="G200" s="888"/>
      <c r="H200" s="888"/>
      <c r="I200" s="888"/>
      <c r="J200" s="888"/>
      <c r="K200" s="888"/>
      <c r="L200" s="888"/>
      <c r="M200" s="888"/>
      <c r="N200" s="888"/>
      <c r="O200" s="888"/>
      <c r="P200" s="888"/>
    </row>
    <row r="201" spans="2:16">
      <c r="B201" s="888">
        <v>78911</v>
      </c>
      <c r="C201" s="888" t="s">
        <v>992</v>
      </c>
      <c r="D201" s="888" t="s">
        <v>1097</v>
      </c>
      <c r="E201" s="888" t="s">
        <v>1098</v>
      </c>
      <c r="F201" s="888" t="s">
        <v>1090</v>
      </c>
      <c r="G201" s="888" t="s">
        <v>1084</v>
      </c>
      <c r="H201" s="888">
        <v>2016</v>
      </c>
      <c r="I201" s="888">
        <v>733844</v>
      </c>
      <c r="J201" s="888" t="s">
        <v>1085</v>
      </c>
      <c r="K201" s="888" t="s">
        <v>1015</v>
      </c>
      <c r="L201" s="888" t="s">
        <v>1099</v>
      </c>
      <c r="M201" s="888" t="s">
        <v>1100</v>
      </c>
      <c r="N201" s="888" t="s">
        <v>1015</v>
      </c>
      <c r="O201" s="888"/>
      <c r="P201" s="888" t="s">
        <v>1086</v>
      </c>
    </row>
    <row r="202" spans="2:16">
      <c r="B202" s="888">
        <v>78912</v>
      </c>
      <c r="C202" s="888" t="s">
        <v>992</v>
      </c>
      <c r="D202" s="888" t="s">
        <v>1097</v>
      </c>
      <c r="E202" s="888" t="s">
        <v>1098</v>
      </c>
      <c r="F202" s="888" t="s">
        <v>1090</v>
      </c>
      <c r="G202" s="888" t="s">
        <v>1084</v>
      </c>
      <c r="H202" s="888">
        <v>2016</v>
      </c>
      <c r="I202" s="888">
        <v>727048</v>
      </c>
      <c r="J202" s="888" t="s">
        <v>1085</v>
      </c>
      <c r="K202" s="888" t="s">
        <v>1015</v>
      </c>
      <c r="L202" s="888" t="s">
        <v>1101</v>
      </c>
      <c r="M202" s="888" t="s">
        <v>1102</v>
      </c>
      <c r="N202" s="888" t="s">
        <v>1015</v>
      </c>
      <c r="O202" s="888"/>
      <c r="P202" s="888" t="s">
        <v>1086</v>
      </c>
    </row>
    <row r="203" spans="2:16">
      <c r="B203" s="888">
        <v>78913</v>
      </c>
      <c r="C203" s="888" t="s">
        <v>992</v>
      </c>
      <c r="D203" s="888" t="s">
        <v>1097</v>
      </c>
      <c r="E203" s="888" t="s">
        <v>1098</v>
      </c>
      <c r="F203" s="888" t="s">
        <v>1090</v>
      </c>
      <c r="G203" s="888" t="s">
        <v>1084</v>
      </c>
      <c r="H203" s="888">
        <v>2016</v>
      </c>
      <c r="I203" s="888">
        <v>766804</v>
      </c>
      <c r="J203" s="888" t="s">
        <v>1085</v>
      </c>
      <c r="K203" s="888" t="s">
        <v>1015</v>
      </c>
      <c r="L203" s="888" t="s">
        <v>1103</v>
      </c>
      <c r="M203" s="888" t="s">
        <v>1104</v>
      </c>
      <c r="N203" s="888" t="s">
        <v>1015</v>
      </c>
      <c r="O203" s="888"/>
      <c r="P203" s="888" t="s">
        <v>1087</v>
      </c>
    </row>
    <row r="204" spans="2:16">
      <c r="B204" s="888">
        <v>78916</v>
      </c>
      <c r="C204" s="888" t="s">
        <v>992</v>
      </c>
      <c r="D204" s="888" t="s">
        <v>1097</v>
      </c>
      <c r="E204" s="888" t="s">
        <v>1098</v>
      </c>
      <c r="F204" s="888" t="s">
        <v>1090</v>
      </c>
      <c r="G204" s="888" t="s">
        <v>1084</v>
      </c>
      <c r="H204" s="888">
        <v>2016</v>
      </c>
      <c r="I204" s="888">
        <v>838171</v>
      </c>
      <c r="J204" s="888" t="s">
        <v>1085</v>
      </c>
      <c r="K204" s="888" t="s">
        <v>1015</v>
      </c>
      <c r="L204" s="888" t="s">
        <v>1105</v>
      </c>
      <c r="M204" s="888" t="s">
        <v>1106</v>
      </c>
      <c r="N204" s="888" t="s">
        <v>1015</v>
      </c>
      <c r="O204" s="888"/>
      <c r="P204" s="888" t="s">
        <v>1086</v>
      </c>
    </row>
    <row r="205" spans="2:16">
      <c r="B205" s="888">
        <v>78918</v>
      </c>
      <c r="C205" s="888" t="s">
        <v>992</v>
      </c>
      <c r="D205" s="888" t="s">
        <v>1097</v>
      </c>
      <c r="E205" s="888" t="s">
        <v>1098</v>
      </c>
      <c r="F205" s="888" t="s">
        <v>1090</v>
      </c>
      <c r="G205" s="888" t="s">
        <v>1084</v>
      </c>
      <c r="H205" s="888">
        <v>2016</v>
      </c>
      <c r="I205" s="888">
        <v>844684</v>
      </c>
      <c r="J205" s="888" t="s">
        <v>1085</v>
      </c>
      <c r="K205" s="888" t="s">
        <v>1015</v>
      </c>
      <c r="L205" s="888" t="s">
        <v>1107</v>
      </c>
      <c r="M205" s="888" t="s">
        <v>1108</v>
      </c>
      <c r="N205" s="888" t="s">
        <v>1015</v>
      </c>
      <c r="O205" s="888"/>
      <c r="P205" s="888" t="s">
        <v>1087</v>
      </c>
    </row>
    <row r="206" spans="2:16">
      <c r="B206" s="888">
        <v>78919</v>
      </c>
      <c r="C206" s="888" t="s">
        <v>992</v>
      </c>
      <c r="D206" s="888" t="s">
        <v>1097</v>
      </c>
      <c r="E206" s="888" t="s">
        <v>1098</v>
      </c>
      <c r="F206" s="888" t="s">
        <v>1090</v>
      </c>
      <c r="G206" s="888" t="s">
        <v>1084</v>
      </c>
      <c r="H206" s="888">
        <v>2016</v>
      </c>
      <c r="I206" s="888">
        <v>740279</v>
      </c>
      <c r="J206" s="888" t="s">
        <v>1085</v>
      </c>
      <c r="K206" s="888" t="s">
        <v>1015</v>
      </c>
      <c r="L206" s="888" t="s">
        <v>1109</v>
      </c>
      <c r="M206" s="888" t="s">
        <v>1110</v>
      </c>
      <c r="N206" s="888" t="s">
        <v>1015</v>
      </c>
      <c r="O206" s="888"/>
      <c r="P206" s="888" t="s">
        <v>1087</v>
      </c>
    </row>
    <row r="207" spans="2:16">
      <c r="B207" s="888">
        <v>78920</v>
      </c>
      <c r="C207" s="888" t="s">
        <v>992</v>
      </c>
      <c r="D207" s="888" t="s">
        <v>1097</v>
      </c>
      <c r="E207" s="888" t="s">
        <v>1098</v>
      </c>
      <c r="F207" s="888" t="s">
        <v>1090</v>
      </c>
      <c r="G207" s="888" t="s">
        <v>1084</v>
      </c>
      <c r="H207" s="888">
        <v>2016</v>
      </c>
      <c r="I207" s="888">
        <v>725345</v>
      </c>
      <c r="J207" s="888" t="s">
        <v>1085</v>
      </c>
      <c r="K207" s="888" t="s">
        <v>1015</v>
      </c>
      <c r="L207" s="888" t="s">
        <v>1111</v>
      </c>
      <c r="M207" s="888" t="s">
        <v>1112</v>
      </c>
      <c r="N207" s="888" t="s">
        <v>1015</v>
      </c>
      <c r="O207" s="888"/>
      <c r="P207" s="888" t="s">
        <v>1087</v>
      </c>
    </row>
    <row r="208" spans="2:16">
      <c r="B208" s="888">
        <v>78922</v>
      </c>
      <c r="C208" s="888" t="s">
        <v>992</v>
      </c>
      <c r="D208" s="888" t="s">
        <v>1097</v>
      </c>
      <c r="E208" s="888" t="s">
        <v>1098</v>
      </c>
      <c r="F208" s="888" t="s">
        <v>1090</v>
      </c>
      <c r="G208" s="888" t="s">
        <v>1084</v>
      </c>
      <c r="H208" s="888">
        <v>2016</v>
      </c>
      <c r="I208" s="888">
        <v>767750</v>
      </c>
      <c r="J208" s="888" t="s">
        <v>1085</v>
      </c>
      <c r="K208" s="888" t="s">
        <v>1015</v>
      </c>
      <c r="L208" s="888" t="s">
        <v>1107</v>
      </c>
      <c r="M208" s="888" t="s">
        <v>1113</v>
      </c>
      <c r="N208" s="888" t="s">
        <v>1015</v>
      </c>
      <c r="O208" s="888"/>
      <c r="P208" s="888" t="s">
        <v>1086</v>
      </c>
    </row>
    <row r="209" spans="2:16">
      <c r="B209" s="888">
        <v>78924</v>
      </c>
      <c r="C209" s="888" t="s">
        <v>992</v>
      </c>
      <c r="D209" s="888" t="s">
        <v>1097</v>
      </c>
      <c r="E209" s="888" t="s">
        <v>1098</v>
      </c>
      <c r="F209" s="888" t="s">
        <v>1090</v>
      </c>
      <c r="G209" s="888" t="s">
        <v>1084</v>
      </c>
      <c r="H209" s="888">
        <v>2016</v>
      </c>
      <c r="I209" s="888">
        <v>776417</v>
      </c>
      <c r="J209" s="888" t="s">
        <v>1085</v>
      </c>
      <c r="K209" s="888" t="s">
        <v>1015</v>
      </c>
      <c r="L209" s="888" t="s">
        <v>1114</v>
      </c>
      <c r="M209" s="888" t="s">
        <v>1115</v>
      </c>
      <c r="N209" s="888" t="s">
        <v>1116</v>
      </c>
      <c r="O209" s="888"/>
      <c r="P209" s="888" t="s">
        <v>1087</v>
      </c>
    </row>
    <row r="210" spans="2:16">
      <c r="B210" s="888">
        <v>78925</v>
      </c>
      <c r="C210" s="888" t="s">
        <v>992</v>
      </c>
      <c r="D210" s="888" t="s">
        <v>1097</v>
      </c>
      <c r="E210" s="888" t="s">
        <v>1098</v>
      </c>
      <c r="F210" s="888" t="s">
        <v>1090</v>
      </c>
      <c r="G210" s="888" t="s">
        <v>1084</v>
      </c>
      <c r="H210" s="888">
        <v>2016</v>
      </c>
      <c r="I210" s="888">
        <v>777558</v>
      </c>
      <c r="J210" s="888" t="s">
        <v>1085</v>
      </c>
      <c r="K210" s="888" t="s">
        <v>1015</v>
      </c>
      <c r="L210" s="888" t="s">
        <v>1117</v>
      </c>
      <c r="M210" s="888" t="s">
        <v>1118</v>
      </c>
      <c r="N210" s="888" t="s">
        <v>1015</v>
      </c>
      <c r="O210" s="888"/>
      <c r="P210" s="888" t="s">
        <v>1086</v>
      </c>
    </row>
    <row r="211" spans="2:16">
      <c r="B211" s="888">
        <v>78926</v>
      </c>
      <c r="C211" s="888" t="s">
        <v>992</v>
      </c>
      <c r="D211" s="888" t="s">
        <v>1097</v>
      </c>
      <c r="E211" s="888" t="s">
        <v>1098</v>
      </c>
      <c r="F211" s="888" t="s">
        <v>1090</v>
      </c>
      <c r="G211" s="888" t="s">
        <v>1084</v>
      </c>
      <c r="H211" s="888">
        <v>2016</v>
      </c>
      <c r="I211" s="888">
        <v>738178</v>
      </c>
      <c r="J211" s="888" t="s">
        <v>1085</v>
      </c>
      <c r="K211" s="888" t="s">
        <v>1015</v>
      </c>
      <c r="L211" s="888" t="s">
        <v>1109</v>
      </c>
      <c r="M211" s="888" t="s">
        <v>1119</v>
      </c>
      <c r="N211" s="888" t="s">
        <v>1015</v>
      </c>
      <c r="O211" s="888"/>
      <c r="P211" s="888" t="s">
        <v>1086</v>
      </c>
    </row>
    <row r="212" spans="2:16">
      <c r="B212" s="888">
        <v>78928</v>
      </c>
      <c r="C212" s="888" t="s">
        <v>992</v>
      </c>
      <c r="D212" s="888" t="s">
        <v>1097</v>
      </c>
      <c r="E212" s="888" t="s">
        <v>1098</v>
      </c>
      <c r="F212" s="888" t="s">
        <v>1090</v>
      </c>
      <c r="G212" s="888" t="s">
        <v>1084</v>
      </c>
      <c r="H212" s="888">
        <v>2016</v>
      </c>
      <c r="I212" s="888">
        <v>765165</v>
      </c>
      <c r="J212" s="888" t="s">
        <v>1085</v>
      </c>
      <c r="K212" s="888" t="s">
        <v>1015</v>
      </c>
      <c r="L212" s="888" t="s">
        <v>1120</v>
      </c>
      <c r="M212" s="888" t="s">
        <v>1121</v>
      </c>
      <c r="N212" s="888" t="s">
        <v>1015</v>
      </c>
      <c r="O212" s="888"/>
      <c r="P212" s="888" t="s">
        <v>1086</v>
      </c>
    </row>
    <row r="213" spans="2:16">
      <c r="B213" s="888">
        <v>78929</v>
      </c>
      <c r="C213" s="888" t="s">
        <v>992</v>
      </c>
      <c r="D213" s="888" t="s">
        <v>1097</v>
      </c>
      <c r="E213" s="888" t="s">
        <v>1098</v>
      </c>
      <c r="F213" s="888" t="s">
        <v>1090</v>
      </c>
      <c r="G213" s="888" t="s">
        <v>1084</v>
      </c>
      <c r="H213" s="888">
        <v>2016</v>
      </c>
      <c r="I213" s="888">
        <v>765694</v>
      </c>
      <c r="J213" s="888" t="s">
        <v>1085</v>
      </c>
      <c r="K213" s="888" t="s">
        <v>1015</v>
      </c>
      <c r="L213" s="888" t="s">
        <v>1122</v>
      </c>
      <c r="M213" s="888" t="s">
        <v>1123</v>
      </c>
      <c r="N213" s="888" t="s">
        <v>1015</v>
      </c>
      <c r="O213" s="888"/>
      <c r="P213" s="888" t="s">
        <v>1086</v>
      </c>
    </row>
    <row r="214" spans="2:16">
      <c r="B214" s="888">
        <v>78931</v>
      </c>
      <c r="C214" s="888" t="s">
        <v>992</v>
      </c>
      <c r="D214" s="888" t="s">
        <v>1097</v>
      </c>
      <c r="E214" s="888" t="s">
        <v>1098</v>
      </c>
      <c r="F214" s="888" t="s">
        <v>1090</v>
      </c>
      <c r="G214" s="888" t="s">
        <v>1084</v>
      </c>
      <c r="H214" s="888">
        <v>2016</v>
      </c>
      <c r="I214" s="888">
        <v>763868</v>
      </c>
      <c r="J214" s="888" t="s">
        <v>1085</v>
      </c>
      <c r="K214" s="888" t="s">
        <v>1124</v>
      </c>
      <c r="L214" s="888" t="s">
        <v>1125</v>
      </c>
      <c r="M214" s="888" t="s">
        <v>1126</v>
      </c>
      <c r="N214" s="888" t="s">
        <v>1015</v>
      </c>
      <c r="O214" s="888"/>
      <c r="P214" s="888" t="s">
        <v>1087</v>
      </c>
    </row>
    <row r="215" spans="2:16">
      <c r="B215" s="888">
        <v>78932</v>
      </c>
      <c r="C215" s="888" t="s">
        <v>992</v>
      </c>
      <c r="D215" s="888" t="s">
        <v>1097</v>
      </c>
      <c r="E215" s="888" t="s">
        <v>1098</v>
      </c>
      <c r="F215" s="888" t="s">
        <v>1090</v>
      </c>
      <c r="G215" s="888" t="s">
        <v>1084</v>
      </c>
      <c r="H215" s="888">
        <v>2016</v>
      </c>
      <c r="I215" s="888">
        <v>749482</v>
      </c>
      <c r="J215" s="888" t="s">
        <v>1085</v>
      </c>
      <c r="K215" s="888" t="s">
        <v>1015</v>
      </c>
      <c r="L215" s="888" t="s">
        <v>1127</v>
      </c>
      <c r="M215" s="888" t="s">
        <v>1128</v>
      </c>
      <c r="N215" s="888" t="s">
        <v>1015</v>
      </c>
      <c r="O215" s="888"/>
      <c r="P215" s="888" t="s">
        <v>1087</v>
      </c>
    </row>
    <row r="216" spans="2:16">
      <c r="B216" s="888">
        <v>78933</v>
      </c>
      <c r="C216" s="888" t="s">
        <v>992</v>
      </c>
      <c r="D216" s="888" t="s">
        <v>1097</v>
      </c>
      <c r="E216" s="888" t="s">
        <v>1098</v>
      </c>
      <c r="F216" s="888" t="s">
        <v>1090</v>
      </c>
      <c r="G216" s="888" t="s">
        <v>1084</v>
      </c>
      <c r="H216" s="888">
        <v>2016</v>
      </c>
      <c r="I216" s="888">
        <v>747194</v>
      </c>
      <c r="J216" s="888" t="s">
        <v>1085</v>
      </c>
      <c r="K216" s="888" t="s">
        <v>1015</v>
      </c>
      <c r="L216" s="888" t="s">
        <v>1129</v>
      </c>
      <c r="M216" s="888" t="s">
        <v>1130</v>
      </c>
      <c r="N216" s="888" t="s">
        <v>1015</v>
      </c>
      <c r="O216" s="888"/>
      <c r="P216" s="888" t="s">
        <v>1087</v>
      </c>
    </row>
    <row r="217" spans="2:16">
      <c r="B217" s="888">
        <v>78935</v>
      </c>
      <c r="C217" s="888" t="s">
        <v>992</v>
      </c>
      <c r="D217" s="888" t="s">
        <v>1097</v>
      </c>
      <c r="E217" s="888" t="s">
        <v>1098</v>
      </c>
      <c r="F217" s="888" t="s">
        <v>1090</v>
      </c>
      <c r="G217" s="888" t="s">
        <v>1084</v>
      </c>
      <c r="H217" s="888">
        <v>2016</v>
      </c>
      <c r="I217" s="888">
        <v>761136</v>
      </c>
      <c r="J217" s="888" t="s">
        <v>1085</v>
      </c>
      <c r="K217" s="888" t="s">
        <v>1015</v>
      </c>
      <c r="L217" s="888" t="s">
        <v>1131</v>
      </c>
      <c r="M217" s="888" t="s">
        <v>1132</v>
      </c>
      <c r="N217" s="888" t="s">
        <v>1015</v>
      </c>
      <c r="O217" s="888"/>
      <c r="P217" s="888" t="s">
        <v>1086</v>
      </c>
    </row>
    <row r="218" spans="2:16">
      <c r="B218" s="888">
        <v>78938</v>
      </c>
      <c r="C218" s="888" t="s">
        <v>992</v>
      </c>
      <c r="D218" s="888" t="s">
        <v>1097</v>
      </c>
      <c r="E218" s="888" t="s">
        <v>1098</v>
      </c>
      <c r="F218" s="888" t="s">
        <v>1090</v>
      </c>
      <c r="G218" s="888" t="s">
        <v>1084</v>
      </c>
      <c r="H218" s="888">
        <v>2016</v>
      </c>
      <c r="I218" s="888">
        <v>796219</v>
      </c>
      <c r="J218" s="888" t="s">
        <v>1085</v>
      </c>
      <c r="K218" s="888" t="s">
        <v>1015</v>
      </c>
      <c r="L218" s="888" t="s">
        <v>1105</v>
      </c>
      <c r="M218" s="888" t="s">
        <v>1133</v>
      </c>
      <c r="N218" s="888" t="s">
        <v>1015</v>
      </c>
      <c r="O218" s="888"/>
      <c r="P218" s="888" t="s">
        <v>1086</v>
      </c>
    </row>
    <row r="219" spans="2:16">
      <c r="B219" s="888">
        <v>78939</v>
      </c>
      <c r="C219" s="888" t="s">
        <v>992</v>
      </c>
      <c r="D219" s="888" t="s">
        <v>1097</v>
      </c>
      <c r="E219" s="888" t="s">
        <v>1098</v>
      </c>
      <c r="F219" s="888" t="s">
        <v>1090</v>
      </c>
      <c r="G219" s="888" t="s">
        <v>1084</v>
      </c>
      <c r="H219" s="888">
        <v>2016</v>
      </c>
      <c r="I219" s="888">
        <v>792055</v>
      </c>
      <c r="J219" s="888" t="s">
        <v>1085</v>
      </c>
      <c r="K219" s="888" t="s">
        <v>1015</v>
      </c>
      <c r="L219" s="888" t="s">
        <v>1134</v>
      </c>
      <c r="M219" s="888" t="s">
        <v>1135</v>
      </c>
      <c r="N219" s="888" t="s">
        <v>1015</v>
      </c>
      <c r="O219" s="888"/>
      <c r="P219" s="888" t="s">
        <v>1086</v>
      </c>
    </row>
    <row r="220" spans="2:16">
      <c r="B220" s="888">
        <v>78940</v>
      </c>
      <c r="C220" s="888" t="s">
        <v>992</v>
      </c>
      <c r="D220" s="888" t="s">
        <v>1097</v>
      </c>
      <c r="E220" s="888" t="s">
        <v>1098</v>
      </c>
      <c r="F220" s="888" t="s">
        <v>1090</v>
      </c>
      <c r="G220" s="888" t="s">
        <v>1084</v>
      </c>
      <c r="H220" s="888">
        <v>2016</v>
      </c>
      <c r="I220" s="888">
        <v>792810</v>
      </c>
      <c r="J220" s="888" t="s">
        <v>1085</v>
      </c>
      <c r="K220" s="888" t="s">
        <v>1015</v>
      </c>
      <c r="L220" s="888" t="s">
        <v>1136</v>
      </c>
      <c r="M220" s="888" t="s">
        <v>1137</v>
      </c>
      <c r="N220" s="888" t="s">
        <v>1015</v>
      </c>
      <c r="O220" s="888"/>
      <c r="P220" s="888" t="s">
        <v>1086</v>
      </c>
    </row>
    <row r="221" spans="2:16">
      <c r="B221" s="888">
        <v>78941</v>
      </c>
      <c r="C221" s="888" t="s">
        <v>992</v>
      </c>
      <c r="D221" s="888" t="s">
        <v>1097</v>
      </c>
      <c r="E221" s="888" t="s">
        <v>1098</v>
      </c>
      <c r="F221" s="888" t="s">
        <v>1090</v>
      </c>
      <c r="G221" s="888" t="s">
        <v>1084</v>
      </c>
      <c r="H221" s="888">
        <v>2016</v>
      </c>
      <c r="I221" s="888">
        <v>794702</v>
      </c>
      <c r="J221" s="888" t="s">
        <v>1085</v>
      </c>
      <c r="K221" s="888" t="s">
        <v>1015</v>
      </c>
      <c r="L221" s="888" t="s">
        <v>1138</v>
      </c>
      <c r="M221" s="888" t="s">
        <v>1139</v>
      </c>
      <c r="N221" s="888" t="s">
        <v>1015</v>
      </c>
      <c r="O221" s="888"/>
      <c r="P221" s="888" t="s">
        <v>1086</v>
      </c>
    </row>
    <row r="222" spans="2:16">
      <c r="B222" s="888">
        <v>78942</v>
      </c>
      <c r="C222" s="888" t="s">
        <v>992</v>
      </c>
      <c r="D222" s="888" t="s">
        <v>1097</v>
      </c>
      <c r="E222" s="888" t="s">
        <v>1098</v>
      </c>
      <c r="F222" s="888" t="s">
        <v>1090</v>
      </c>
      <c r="G222" s="888" t="s">
        <v>1084</v>
      </c>
      <c r="H222" s="888">
        <v>2016</v>
      </c>
      <c r="I222" s="888">
        <v>793729</v>
      </c>
      <c r="J222" s="888" t="s">
        <v>1085</v>
      </c>
      <c r="K222" s="888" t="s">
        <v>1015</v>
      </c>
      <c r="L222" s="888" t="s">
        <v>1140</v>
      </c>
      <c r="M222" s="888" t="s">
        <v>1141</v>
      </c>
      <c r="N222" s="888" t="s">
        <v>1015</v>
      </c>
      <c r="O222" s="888"/>
      <c r="P222" s="888" t="s">
        <v>1086</v>
      </c>
    </row>
    <row r="223" spans="2:16">
      <c r="B223" s="888">
        <v>78946</v>
      </c>
      <c r="C223" s="888" t="s">
        <v>992</v>
      </c>
      <c r="D223" s="888" t="s">
        <v>1097</v>
      </c>
      <c r="E223" s="888" t="s">
        <v>1098</v>
      </c>
      <c r="F223" s="888" t="s">
        <v>1090</v>
      </c>
      <c r="G223" s="888" t="s">
        <v>1084</v>
      </c>
      <c r="H223" s="888">
        <v>2016</v>
      </c>
      <c r="I223" s="888">
        <v>798118</v>
      </c>
      <c r="J223" s="888" t="s">
        <v>1085</v>
      </c>
      <c r="K223" s="888" t="s">
        <v>1015</v>
      </c>
      <c r="L223" s="888" t="s">
        <v>1142</v>
      </c>
      <c r="M223" s="888" t="s">
        <v>1143</v>
      </c>
      <c r="N223" s="888" t="s">
        <v>1015</v>
      </c>
      <c r="O223" s="888"/>
      <c r="P223" s="888" t="s">
        <v>1086</v>
      </c>
    </row>
    <row r="224" spans="2:16">
      <c r="B224" s="888">
        <v>78947</v>
      </c>
      <c r="C224" s="888" t="s">
        <v>992</v>
      </c>
      <c r="D224" s="888" t="s">
        <v>1097</v>
      </c>
      <c r="E224" s="888" t="s">
        <v>1098</v>
      </c>
      <c r="F224" s="888" t="s">
        <v>1090</v>
      </c>
      <c r="G224" s="888" t="s">
        <v>1084</v>
      </c>
      <c r="H224" s="888">
        <v>2016</v>
      </c>
      <c r="I224" s="888">
        <v>800260</v>
      </c>
      <c r="J224" s="888" t="s">
        <v>1085</v>
      </c>
      <c r="K224" s="888" t="s">
        <v>1015</v>
      </c>
      <c r="L224" s="888" t="s">
        <v>1144</v>
      </c>
      <c r="M224" s="888" t="s">
        <v>1145</v>
      </c>
      <c r="N224" s="888" t="s">
        <v>1015</v>
      </c>
      <c r="O224" s="888"/>
      <c r="P224" s="888" t="s">
        <v>1086</v>
      </c>
    </row>
    <row r="225" spans="2:16">
      <c r="B225" s="888">
        <v>78948</v>
      </c>
      <c r="C225" s="888" t="s">
        <v>992</v>
      </c>
      <c r="D225" s="888" t="s">
        <v>1097</v>
      </c>
      <c r="E225" s="888" t="s">
        <v>1098</v>
      </c>
      <c r="F225" s="888" t="s">
        <v>1090</v>
      </c>
      <c r="G225" s="888" t="s">
        <v>1084</v>
      </c>
      <c r="H225" s="888">
        <v>2016</v>
      </c>
      <c r="I225" s="888">
        <v>796249</v>
      </c>
      <c r="J225" s="888" t="s">
        <v>1085</v>
      </c>
      <c r="K225" s="888" t="s">
        <v>1015</v>
      </c>
      <c r="L225" s="888" t="s">
        <v>1146</v>
      </c>
      <c r="M225" s="888" t="s">
        <v>1147</v>
      </c>
      <c r="N225" s="888" t="s">
        <v>1015</v>
      </c>
      <c r="O225" s="888"/>
      <c r="P225" s="888" t="s">
        <v>1086</v>
      </c>
    </row>
    <row r="226" spans="2:16">
      <c r="B226" s="888">
        <v>78950</v>
      </c>
      <c r="C226" s="888" t="s">
        <v>992</v>
      </c>
      <c r="D226" s="888" t="s">
        <v>1097</v>
      </c>
      <c r="E226" s="888" t="s">
        <v>1098</v>
      </c>
      <c r="F226" s="888" t="s">
        <v>1090</v>
      </c>
      <c r="G226" s="888" t="s">
        <v>1084</v>
      </c>
      <c r="H226" s="888">
        <v>2016</v>
      </c>
      <c r="I226" s="888">
        <v>796354</v>
      </c>
      <c r="J226" s="888" t="s">
        <v>1085</v>
      </c>
      <c r="K226" s="888" t="s">
        <v>1015</v>
      </c>
      <c r="L226" s="888" t="s">
        <v>1148</v>
      </c>
      <c r="M226" s="888" t="s">
        <v>1149</v>
      </c>
      <c r="N226" s="888" t="s">
        <v>1015</v>
      </c>
      <c r="O226" s="888"/>
      <c r="P226" s="888" t="s">
        <v>1086</v>
      </c>
    </row>
    <row r="227" spans="2:16">
      <c r="B227" s="888">
        <v>78952</v>
      </c>
      <c r="C227" s="888" t="s">
        <v>992</v>
      </c>
      <c r="D227" s="888" t="s">
        <v>1097</v>
      </c>
      <c r="E227" s="888" t="s">
        <v>1098</v>
      </c>
      <c r="F227" s="888" t="s">
        <v>1090</v>
      </c>
      <c r="G227" s="888" t="s">
        <v>1084</v>
      </c>
      <c r="H227" s="888">
        <v>2016</v>
      </c>
      <c r="I227" s="888">
        <v>803710</v>
      </c>
      <c r="J227" s="888" t="s">
        <v>1085</v>
      </c>
      <c r="K227" s="888" t="s">
        <v>1015</v>
      </c>
      <c r="L227" s="888" t="s">
        <v>1150</v>
      </c>
      <c r="M227" s="888" t="s">
        <v>1151</v>
      </c>
      <c r="N227" s="888" t="s">
        <v>1015</v>
      </c>
      <c r="O227" s="888"/>
      <c r="P227" s="888" t="s">
        <v>1086</v>
      </c>
    </row>
    <row r="228" spans="2:16">
      <c r="B228" s="888">
        <v>78953</v>
      </c>
      <c r="C228" s="888" t="s">
        <v>992</v>
      </c>
      <c r="D228" s="888" t="s">
        <v>1097</v>
      </c>
      <c r="E228" s="888" t="s">
        <v>1098</v>
      </c>
      <c r="F228" s="888" t="s">
        <v>1090</v>
      </c>
      <c r="G228" s="888" t="s">
        <v>1084</v>
      </c>
      <c r="H228" s="888">
        <v>2016</v>
      </c>
      <c r="I228" s="888">
        <v>805088</v>
      </c>
      <c r="J228" s="888" t="s">
        <v>1085</v>
      </c>
      <c r="K228" s="888" t="s">
        <v>1015</v>
      </c>
      <c r="L228" s="888" t="s">
        <v>1152</v>
      </c>
      <c r="M228" s="888" t="s">
        <v>1153</v>
      </c>
      <c r="N228" s="888" t="s">
        <v>1015</v>
      </c>
      <c r="O228" s="888"/>
      <c r="P228" s="888" t="s">
        <v>1086</v>
      </c>
    </row>
    <row r="229" spans="2:16">
      <c r="B229" s="888">
        <v>78955</v>
      </c>
      <c r="C229" s="888" t="s">
        <v>992</v>
      </c>
      <c r="D229" s="888" t="s">
        <v>1097</v>
      </c>
      <c r="E229" s="888" t="s">
        <v>1098</v>
      </c>
      <c r="F229" s="888" t="s">
        <v>1090</v>
      </c>
      <c r="G229" s="888" t="s">
        <v>1084</v>
      </c>
      <c r="H229" s="888">
        <v>2016</v>
      </c>
      <c r="I229" s="888">
        <v>819484</v>
      </c>
      <c r="J229" s="888" t="s">
        <v>1085</v>
      </c>
      <c r="K229" s="888" t="s">
        <v>1015</v>
      </c>
      <c r="L229" s="888" t="s">
        <v>1120</v>
      </c>
      <c r="M229" s="888" t="s">
        <v>1154</v>
      </c>
      <c r="N229" s="888" t="s">
        <v>1015</v>
      </c>
      <c r="O229" s="888"/>
      <c r="P229" s="888" t="s">
        <v>1086</v>
      </c>
    </row>
    <row r="230" spans="2:16">
      <c r="B230" s="888">
        <v>78956</v>
      </c>
      <c r="C230" s="888" t="s">
        <v>992</v>
      </c>
      <c r="D230" s="888" t="s">
        <v>1097</v>
      </c>
      <c r="E230" s="888" t="s">
        <v>1098</v>
      </c>
      <c r="F230" s="888" t="s">
        <v>1090</v>
      </c>
      <c r="G230" s="888" t="s">
        <v>1084</v>
      </c>
      <c r="H230" s="888">
        <v>2016</v>
      </c>
      <c r="I230" s="888">
        <v>821385</v>
      </c>
      <c r="J230" s="888" t="s">
        <v>1085</v>
      </c>
      <c r="K230" s="888" t="s">
        <v>1015</v>
      </c>
      <c r="L230" s="888" t="s">
        <v>1155</v>
      </c>
      <c r="M230" s="888" t="s">
        <v>1156</v>
      </c>
      <c r="N230" s="888" t="s">
        <v>1015</v>
      </c>
      <c r="O230" s="888"/>
      <c r="P230" s="888" t="s">
        <v>1086</v>
      </c>
    </row>
    <row r="231" spans="2:16">
      <c r="B231" s="888">
        <v>78958</v>
      </c>
      <c r="C231" s="888" t="s">
        <v>992</v>
      </c>
      <c r="D231" s="888" t="s">
        <v>1097</v>
      </c>
      <c r="E231" s="888" t="s">
        <v>1098</v>
      </c>
      <c r="F231" s="888" t="s">
        <v>1090</v>
      </c>
      <c r="G231" s="888" t="s">
        <v>1084</v>
      </c>
      <c r="H231" s="888">
        <v>2016</v>
      </c>
      <c r="I231" s="888">
        <v>824620</v>
      </c>
      <c r="J231" s="888" t="s">
        <v>1085</v>
      </c>
      <c r="K231" s="888" t="s">
        <v>1015</v>
      </c>
      <c r="L231" s="888" t="s">
        <v>1114</v>
      </c>
      <c r="M231" s="888" t="s">
        <v>1157</v>
      </c>
      <c r="N231" s="888" t="s">
        <v>1015</v>
      </c>
      <c r="O231" s="888"/>
      <c r="P231" s="888" t="s">
        <v>1086</v>
      </c>
    </row>
    <row r="232" spans="2:16">
      <c r="B232" s="888">
        <v>78959</v>
      </c>
      <c r="C232" s="888" t="s">
        <v>992</v>
      </c>
      <c r="D232" s="888" t="s">
        <v>1097</v>
      </c>
      <c r="E232" s="888" t="s">
        <v>1098</v>
      </c>
      <c r="F232" s="888" t="s">
        <v>1090</v>
      </c>
      <c r="G232" s="888" t="s">
        <v>1084</v>
      </c>
      <c r="H232" s="888">
        <v>2016</v>
      </c>
      <c r="I232" s="888">
        <v>827093</v>
      </c>
      <c r="J232" s="888" t="s">
        <v>1085</v>
      </c>
      <c r="K232" s="888" t="s">
        <v>1015</v>
      </c>
      <c r="L232" s="888" t="s">
        <v>1155</v>
      </c>
      <c r="M232" s="888" t="s">
        <v>1158</v>
      </c>
      <c r="N232" s="888" t="s">
        <v>1015</v>
      </c>
      <c r="O232" s="888"/>
      <c r="P232" s="888" t="s">
        <v>1086</v>
      </c>
    </row>
    <row r="233" spans="2:16">
      <c r="B233" s="888">
        <v>78960</v>
      </c>
      <c r="C233" s="888" t="s">
        <v>992</v>
      </c>
      <c r="D233" s="888" t="s">
        <v>1097</v>
      </c>
      <c r="E233" s="888" t="s">
        <v>1098</v>
      </c>
      <c r="F233" s="888" t="s">
        <v>1090</v>
      </c>
      <c r="G233" s="888" t="s">
        <v>1084</v>
      </c>
      <c r="H233" s="888">
        <v>2016</v>
      </c>
      <c r="I233" s="888">
        <v>821421</v>
      </c>
      <c r="J233" s="888" t="s">
        <v>1085</v>
      </c>
      <c r="K233" s="888" t="s">
        <v>1015</v>
      </c>
      <c r="L233" s="888" t="s">
        <v>1105</v>
      </c>
      <c r="M233" s="888" t="s">
        <v>1159</v>
      </c>
      <c r="N233" s="888" t="s">
        <v>1015</v>
      </c>
      <c r="O233" s="888"/>
      <c r="P233" s="888" t="s">
        <v>1086</v>
      </c>
    </row>
    <row r="234" spans="2:16">
      <c r="B234" s="888">
        <v>78961</v>
      </c>
      <c r="C234" s="888" t="s">
        <v>992</v>
      </c>
      <c r="D234" s="888" t="s">
        <v>1097</v>
      </c>
      <c r="E234" s="888" t="s">
        <v>1098</v>
      </c>
      <c r="F234" s="888" t="s">
        <v>1090</v>
      </c>
      <c r="G234" s="888" t="s">
        <v>1084</v>
      </c>
      <c r="H234" s="888">
        <v>2016</v>
      </c>
      <c r="I234" s="888">
        <v>832915</v>
      </c>
      <c r="J234" s="888" t="s">
        <v>1085</v>
      </c>
      <c r="K234" s="888" t="s">
        <v>1015</v>
      </c>
      <c r="L234" s="888" t="s">
        <v>1160</v>
      </c>
      <c r="M234" s="888" t="s">
        <v>1161</v>
      </c>
      <c r="N234" s="888" t="s">
        <v>1015</v>
      </c>
      <c r="O234" s="888"/>
      <c r="P234" s="888" t="s">
        <v>1087</v>
      </c>
    </row>
    <row r="235" spans="2:16">
      <c r="B235" s="888">
        <v>78962</v>
      </c>
      <c r="C235" s="888" t="s">
        <v>992</v>
      </c>
      <c r="D235" s="888" t="s">
        <v>1097</v>
      </c>
      <c r="E235" s="888" t="s">
        <v>1098</v>
      </c>
      <c r="F235" s="888" t="s">
        <v>1090</v>
      </c>
      <c r="G235" s="888" t="s">
        <v>1084</v>
      </c>
      <c r="H235" s="888">
        <v>2016</v>
      </c>
      <c r="I235" s="888">
        <v>824111</v>
      </c>
      <c r="J235" s="888" t="s">
        <v>1085</v>
      </c>
      <c r="K235" s="888" t="s">
        <v>1015</v>
      </c>
      <c r="L235" s="888" t="s">
        <v>1162</v>
      </c>
      <c r="M235" s="888" t="s">
        <v>1163</v>
      </c>
      <c r="N235" s="888" t="s">
        <v>1015</v>
      </c>
      <c r="O235" s="888"/>
      <c r="P235" s="888" t="s">
        <v>1086</v>
      </c>
    </row>
    <row r="236" spans="2:16">
      <c r="B236" s="888">
        <v>78963</v>
      </c>
      <c r="C236" s="888" t="s">
        <v>992</v>
      </c>
      <c r="D236" s="888" t="s">
        <v>1097</v>
      </c>
      <c r="E236" s="888" t="s">
        <v>1098</v>
      </c>
      <c r="F236" s="888" t="s">
        <v>1090</v>
      </c>
      <c r="G236" s="888" t="s">
        <v>1084</v>
      </c>
      <c r="H236" s="888">
        <v>2016</v>
      </c>
      <c r="I236" s="888">
        <v>821395</v>
      </c>
      <c r="J236" s="888" t="s">
        <v>1085</v>
      </c>
      <c r="K236" s="888" t="s">
        <v>1015</v>
      </c>
      <c r="L236" s="888" t="s">
        <v>1164</v>
      </c>
      <c r="M236" s="888" t="s">
        <v>1165</v>
      </c>
      <c r="N236" s="888" t="s">
        <v>1015</v>
      </c>
      <c r="O236" s="888"/>
      <c r="P236" s="888" t="s">
        <v>1086</v>
      </c>
    </row>
    <row r="237" spans="2:16">
      <c r="B237" s="888">
        <v>78964</v>
      </c>
      <c r="C237" s="888" t="s">
        <v>992</v>
      </c>
      <c r="D237" s="888" t="s">
        <v>1097</v>
      </c>
      <c r="E237" s="888" t="s">
        <v>1098</v>
      </c>
      <c r="F237" s="888" t="s">
        <v>1090</v>
      </c>
      <c r="G237" s="888" t="s">
        <v>1084</v>
      </c>
      <c r="H237" s="888">
        <v>2016</v>
      </c>
      <c r="I237" s="888">
        <v>822431</v>
      </c>
      <c r="J237" s="888" t="s">
        <v>1085</v>
      </c>
      <c r="K237" s="888" t="s">
        <v>1015</v>
      </c>
      <c r="L237" s="888" t="s">
        <v>1120</v>
      </c>
      <c r="M237" s="888" t="s">
        <v>1166</v>
      </c>
      <c r="N237" s="888" t="s">
        <v>1015</v>
      </c>
      <c r="O237" s="888"/>
      <c r="P237" s="888" t="s">
        <v>1087</v>
      </c>
    </row>
    <row r="238" spans="2:16">
      <c r="B238" s="888">
        <v>78966</v>
      </c>
      <c r="C238" s="888" t="s">
        <v>992</v>
      </c>
      <c r="D238" s="888" t="s">
        <v>1097</v>
      </c>
      <c r="E238" s="888" t="s">
        <v>1098</v>
      </c>
      <c r="F238" s="888" t="s">
        <v>1090</v>
      </c>
      <c r="G238" s="888" t="s">
        <v>1084</v>
      </c>
      <c r="H238" s="888">
        <v>2016</v>
      </c>
      <c r="I238" s="888">
        <v>832176</v>
      </c>
      <c r="J238" s="888" t="s">
        <v>1085</v>
      </c>
      <c r="K238" s="888" t="s">
        <v>1015</v>
      </c>
      <c r="L238" s="888" t="s">
        <v>1167</v>
      </c>
      <c r="M238" s="888" t="s">
        <v>1168</v>
      </c>
      <c r="N238" s="888" t="s">
        <v>1015</v>
      </c>
      <c r="O238" s="888"/>
      <c r="P238" s="888" t="s">
        <v>1087</v>
      </c>
    </row>
    <row r="239" spans="2:16">
      <c r="B239" s="888">
        <v>78967</v>
      </c>
      <c r="C239" s="888" t="s">
        <v>992</v>
      </c>
      <c r="D239" s="888" t="s">
        <v>1097</v>
      </c>
      <c r="E239" s="888" t="s">
        <v>1098</v>
      </c>
      <c r="F239" s="888" t="s">
        <v>1090</v>
      </c>
      <c r="G239" s="888" t="s">
        <v>1084</v>
      </c>
      <c r="H239" s="888">
        <v>2016</v>
      </c>
      <c r="I239" s="888">
        <v>777706</v>
      </c>
      <c r="J239" s="888" t="s">
        <v>1085</v>
      </c>
      <c r="K239" s="888" t="s">
        <v>1015</v>
      </c>
      <c r="L239" s="888" t="s">
        <v>1169</v>
      </c>
      <c r="M239" s="888" t="s">
        <v>1170</v>
      </c>
      <c r="N239" s="888" t="s">
        <v>1015</v>
      </c>
      <c r="O239" s="888"/>
      <c r="P239" s="888" t="s">
        <v>1086</v>
      </c>
    </row>
    <row r="240" spans="2:16">
      <c r="B240" s="888">
        <v>78968</v>
      </c>
      <c r="C240" s="888" t="s">
        <v>992</v>
      </c>
      <c r="D240" s="888" t="s">
        <v>1097</v>
      </c>
      <c r="E240" s="888" t="s">
        <v>1098</v>
      </c>
      <c r="F240" s="888" t="s">
        <v>1090</v>
      </c>
      <c r="G240" s="888" t="s">
        <v>1084</v>
      </c>
      <c r="H240" s="888">
        <v>2016</v>
      </c>
      <c r="I240" s="888">
        <v>823666</v>
      </c>
      <c r="J240" s="888" t="s">
        <v>1085</v>
      </c>
      <c r="K240" s="888" t="s">
        <v>1015</v>
      </c>
      <c r="L240" s="888" t="s">
        <v>1155</v>
      </c>
      <c r="M240" s="888" t="s">
        <v>1171</v>
      </c>
      <c r="N240" s="888" t="s">
        <v>1015</v>
      </c>
      <c r="O240" s="888"/>
      <c r="P240" s="888" t="s">
        <v>1086</v>
      </c>
    </row>
    <row r="241" spans="2:16">
      <c r="B241" s="888">
        <v>78969</v>
      </c>
      <c r="C241" s="888" t="s">
        <v>992</v>
      </c>
      <c r="D241" s="888" t="s">
        <v>1097</v>
      </c>
      <c r="E241" s="888" t="s">
        <v>1098</v>
      </c>
      <c r="F241" s="888" t="s">
        <v>1090</v>
      </c>
      <c r="G241" s="888" t="s">
        <v>1084</v>
      </c>
      <c r="H241" s="888">
        <v>2016</v>
      </c>
      <c r="I241" s="888">
        <v>824653</v>
      </c>
      <c r="J241" s="888" t="s">
        <v>1085</v>
      </c>
      <c r="K241" s="888" t="s">
        <v>1015</v>
      </c>
      <c r="L241" s="888" t="s">
        <v>1172</v>
      </c>
      <c r="M241" s="888" t="s">
        <v>1173</v>
      </c>
      <c r="N241" s="888" t="s">
        <v>1015</v>
      </c>
      <c r="O241" s="888"/>
      <c r="P241" s="888" t="s">
        <v>1086</v>
      </c>
    </row>
    <row r="242" spans="2:16">
      <c r="B242" s="888">
        <v>78971</v>
      </c>
      <c r="C242" s="888" t="s">
        <v>992</v>
      </c>
      <c r="D242" s="888" t="s">
        <v>1097</v>
      </c>
      <c r="E242" s="888" t="s">
        <v>1098</v>
      </c>
      <c r="F242" s="888" t="s">
        <v>1090</v>
      </c>
      <c r="G242" s="888" t="s">
        <v>1084</v>
      </c>
      <c r="H242" s="888">
        <v>2016</v>
      </c>
      <c r="I242" s="888">
        <v>831097</v>
      </c>
      <c r="J242" s="888" t="s">
        <v>1085</v>
      </c>
      <c r="K242" s="888" t="s">
        <v>1015</v>
      </c>
      <c r="L242" s="888" t="s">
        <v>1174</v>
      </c>
      <c r="M242" s="888" t="s">
        <v>1175</v>
      </c>
      <c r="N242" s="888" t="s">
        <v>1015</v>
      </c>
      <c r="O242" s="888"/>
      <c r="P242" s="888" t="s">
        <v>1086</v>
      </c>
    </row>
    <row r="243" spans="2:16">
      <c r="B243" s="888">
        <v>78973</v>
      </c>
      <c r="C243" s="888" t="s">
        <v>992</v>
      </c>
      <c r="D243" s="888" t="s">
        <v>1097</v>
      </c>
      <c r="E243" s="888" t="s">
        <v>1098</v>
      </c>
      <c r="F243" s="888" t="s">
        <v>1090</v>
      </c>
      <c r="G243" s="888" t="s">
        <v>1084</v>
      </c>
      <c r="H243" s="888">
        <v>2016</v>
      </c>
      <c r="I243" s="888">
        <v>842081</v>
      </c>
      <c r="J243" s="888" t="s">
        <v>1085</v>
      </c>
      <c r="K243" s="888" t="s">
        <v>1015</v>
      </c>
      <c r="L243" s="888" t="s">
        <v>1164</v>
      </c>
      <c r="M243" s="888" t="s">
        <v>1176</v>
      </c>
      <c r="N243" s="888" t="s">
        <v>1015</v>
      </c>
      <c r="O243" s="888"/>
      <c r="P243" s="888" t="s">
        <v>1086</v>
      </c>
    </row>
    <row r="244" spans="2:16">
      <c r="B244" s="888">
        <v>78974</v>
      </c>
      <c r="C244" s="888" t="s">
        <v>992</v>
      </c>
      <c r="D244" s="888" t="s">
        <v>1097</v>
      </c>
      <c r="E244" s="888" t="s">
        <v>1098</v>
      </c>
      <c r="F244" s="888" t="s">
        <v>1090</v>
      </c>
      <c r="G244" s="888" t="s">
        <v>1084</v>
      </c>
      <c r="H244" s="888">
        <v>2016</v>
      </c>
      <c r="I244" s="888">
        <v>843852</v>
      </c>
      <c r="J244" s="888" t="s">
        <v>1085</v>
      </c>
      <c r="K244" s="888" t="s">
        <v>1015</v>
      </c>
      <c r="L244" s="888" t="s">
        <v>1152</v>
      </c>
      <c r="M244" s="888" t="s">
        <v>1177</v>
      </c>
      <c r="N244" s="888" t="s">
        <v>1015</v>
      </c>
      <c r="O244" s="888"/>
      <c r="P244" s="888" t="s">
        <v>1086</v>
      </c>
    </row>
    <row r="245" spans="2:16">
      <c r="B245" s="888">
        <v>78957</v>
      </c>
      <c r="C245" s="888" t="s">
        <v>992</v>
      </c>
      <c r="D245" s="888" t="s">
        <v>1097</v>
      </c>
      <c r="E245" s="888" t="s">
        <v>1098</v>
      </c>
      <c r="F245" s="888" t="s">
        <v>1090</v>
      </c>
      <c r="G245" s="888" t="s">
        <v>1084</v>
      </c>
      <c r="H245" s="888">
        <v>2016</v>
      </c>
      <c r="I245" s="888">
        <v>806418</v>
      </c>
      <c r="J245" s="888" t="s">
        <v>1085</v>
      </c>
      <c r="K245" s="888" t="s">
        <v>1015</v>
      </c>
      <c r="L245" s="888" t="s">
        <v>1178</v>
      </c>
      <c r="M245" s="888" t="s">
        <v>1179</v>
      </c>
      <c r="N245" s="888" t="s">
        <v>1015</v>
      </c>
      <c r="O245" s="888"/>
      <c r="P245" s="888" t="s">
        <v>1096</v>
      </c>
    </row>
    <row r="246" spans="2:16">
      <c r="B246" s="888">
        <v>78927</v>
      </c>
      <c r="C246" s="888" t="s">
        <v>992</v>
      </c>
      <c r="D246" s="888" t="s">
        <v>1097</v>
      </c>
      <c r="E246" s="888" t="s">
        <v>1098</v>
      </c>
      <c r="F246" s="888" t="s">
        <v>1090</v>
      </c>
      <c r="G246" s="888" t="s">
        <v>1084</v>
      </c>
      <c r="H246" s="888">
        <v>2016</v>
      </c>
      <c r="I246" s="888">
        <v>771857</v>
      </c>
      <c r="J246" s="888" t="s">
        <v>1085</v>
      </c>
      <c r="K246" s="888" t="s">
        <v>1015</v>
      </c>
      <c r="L246" s="888" t="s">
        <v>1178</v>
      </c>
      <c r="M246" s="888" t="s">
        <v>1180</v>
      </c>
      <c r="N246" s="888" t="s">
        <v>1015</v>
      </c>
      <c r="O246" s="888"/>
      <c r="P246" s="888" t="s">
        <v>1181</v>
      </c>
    </row>
    <row r="247" spans="2:16">
      <c r="B247" s="888">
        <v>78914</v>
      </c>
      <c r="C247" s="888" t="s">
        <v>992</v>
      </c>
      <c r="D247" s="888" t="s">
        <v>1097</v>
      </c>
      <c r="E247" s="888" t="s">
        <v>1098</v>
      </c>
      <c r="F247" s="888" t="s">
        <v>1090</v>
      </c>
      <c r="G247" s="888" t="s">
        <v>1084</v>
      </c>
      <c r="H247" s="888">
        <v>2016</v>
      </c>
      <c r="I247" s="888">
        <v>836007</v>
      </c>
      <c r="J247" s="888" t="s">
        <v>1085</v>
      </c>
      <c r="K247" s="888" t="s">
        <v>1015</v>
      </c>
      <c r="L247" s="888" t="s">
        <v>1182</v>
      </c>
      <c r="M247" s="888" t="s">
        <v>1183</v>
      </c>
      <c r="N247" s="888" t="s">
        <v>1015</v>
      </c>
      <c r="O247" s="888"/>
      <c r="P247" s="888" t="s">
        <v>1184</v>
      </c>
    </row>
    <row r="248" spans="2:16">
      <c r="B248" s="888">
        <v>78917</v>
      </c>
      <c r="C248" s="888" t="s">
        <v>992</v>
      </c>
      <c r="D248" s="888" t="s">
        <v>1097</v>
      </c>
      <c r="E248" s="888" t="s">
        <v>1098</v>
      </c>
      <c r="F248" s="888" t="s">
        <v>1090</v>
      </c>
      <c r="G248" s="888" t="s">
        <v>1084</v>
      </c>
      <c r="H248" s="888">
        <v>2016</v>
      </c>
      <c r="I248" s="888">
        <v>843982</v>
      </c>
      <c r="J248" s="888" t="s">
        <v>1085</v>
      </c>
      <c r="K248" s="888" t="s">
        <v>1185</v>
      </c>
      <c r="L248" s="888" t="s">
        <v>1186</v>
      </c>
      <c r="M248" s="888" t="s">
        <v>1187</v>
      </c>
      <c r="N248" s="888" t="s">
        <v>1015</v>
      </c>
      <c r="O248" s="888"/>
      <c r="P248" s="888" t="s">
        <v>1184</v>
      </c>
    </row>
    <row r="249" spans="2:16">
      <c r="B249" s="888">
        <v>78921</v>
      </c>
      <c r="C249" s="888" t="s">
        <v>992</v>
      </c>
      <c r="D249" s="888" t="s">
        <v>1097</v>
      </c>
      <c r="E249" s="888" t="s">
        <v>1098</v>
      </c>
      <c r="F249" s="888" t="s">
        <v>1090</v>
      </c>
      <c r="G249" s="888" t="s">
        <v>1084</v>
      </c>
      <c r="H249" s="888">
        <v>2016</v>
      </c>
      <c r="I249" s="888">
        <v>750876</v>
      </c>
      <c r="J249" s="888" t="s">
        <v>1085</v>
      </c>
      <c r="K249" s="888" t="s">
        <v>1015</v>
      </c>
      <c r="L249" s="888" t="s">
        <v>1188</v>
      </c>
      <c r="M249" s="888" t="s">
        <v>1189</v>
      </c>
      <c r="N249" s="888" t="s">
        <v>1190</v>
      </c>
      <c r="O249" s="888"/>
      <c r="P249" s="888" t="s">
        <v>1184</v>
      </c>
    </row>
    <row r="250" spans="2:16">
      <c r="B250" s="888">
        <v>78923</v>
      </c>
      <c r="C250" s="888" t="s">
        <v>992</v>
      </c>
      <c r="D250" s="888" t="s">
        <v>1097</v>
      </c>
      <c r="E250" s="888" t="s">
        <v>1098</v>
      </c>
      <c r="F250" s="888" t="s">
        <v>1090</v>
      </c>
      <c r="G250" s="888" t="s">
        <v>1084</v>
      </c>
      <c r="H250" s="888">
        <v>2016</v>
      </c>
      <c r="I250" s="888">
        <v>744565</v>
      </c>
      <c r="J250" s="888" t="s">
        <v>1085</v>
      </c>
      <c r="K250" s="888" t="s">
        <v>1015</v>
      </c>
      <c r="L250" s="888" t="s">
        <v>1191</v>
      </c>
      <c r="M250" s="888" t="s">
        <v>1192</v>
      </c>
      <c r="N250" s="888" t="s">
        <v>1015</v>
      </c>
      <c r="O250" s="888"/>
      <c r="P250" s="888" t="s">
        <v>1184</v>
      </c>
    </row>
    <row r="251" spans="2:16">
      <c r="B251" s="888">
        <v>78936</v>
      </c>
      <c r="C251" s="888" t="s">
        <v>992</v>
      </c>
      <c r="D251" s="888" t="s">
        <v>1097</v>
      </c>
      <c r="E251" s="888" t="s">
        <v>1098</v>
      </c>
      <c r="F251" s="888" t="s">
        <v>1090</v>
      </c>
      <c r="G251" s="888" t="s">
        <v>1084</v>
      </c>
      <c r="H251" s="888">
        <v>2016</v>
      </c>
      <c r="I251" s="888">
        <v>790451</v>
      </c>
      <c r="J251" s="888" t="s">
        <v>1085</v>
      </c>
      <c r="K251" s="888" t="s">
        <v>1015</v>
      </c>
      <c r="L251" s="888" t="s">
        <v>1186</v>
      </c>
      <c r="M251" s="888" t="s">
        <v>1193</v>
      </c>
      <c r="N251" s="888" t="s">
        <v>1015</v>
      </c>
      <c r="O251" s="888"/>
      <c r="P251" s="888" t="s">
        <v>1194</v>
      </c>
    </row>
    <row r="252" spans="2:16">
      <c r="B252" s="888">
        <v>78937</v>
      </c>
      <c r="C252" s="888" t="s">
        <v>992</v>
      </c>
      <c r="D252" s="888" t="s">
        <v>1097</v>
      </c>
      <c r="E252" s="888" t="s">
        <v>1098</v>
      </c>
      <c r="F252" s="888" t="s">
        <v>1090</v>
      </c>
      <c r="G252" s="888" t="s">
        <v>1084</v>
      </c>
      <c r="H252" s="888">
        <v>2016</v>
      </c>
      <c r="I252" s="888">
        <v>750896</v>
      </c>
      <c r="J252" s="888" t="s">
        <v>1085</v>
      </c>
      <c r="K252" s="888" t="s">
        <v>1015</v>
      </c>
      <c r="L252" s="888" t="s">
        <v>1188</v>
      </c>
      <c r="M252" s="888" t="s">
        <v>1189</v>
      </c>
      <c r="N252" s="888" t="s">
        <v>1190</v>
      </c>
      <c r="O252" s="888"/>
      <c r="P252" s="888" t="s">
        <v>1184</v>
      </c>
    </row>
    <row r="253" spans="2:16">
      <c r="B253" s="888">
        <v>78943</v>
      </c>
      <c r="C253" s="888" t="s">
        <v>992</v>
      </c>
      <c r="D253" s="888" t="s">
        <v>1097</v>
      </c>
      <c r="E253" s="888" t="s">
        <v>1098</v>
      </c>
      <c r="F253" s="888" t="s">
        <v>1090</v>
      </c>
      <c r="G253" s="888" t="s">
        <v>1084</v>
      </c>
      <c r="H253" s="888">
        <v>2016</v>
      </c>
      <c r="I253" s="888">
        <v>791076</v>
      </c>
      <c r="J253" s="888" t="s">
        <v>1085</v>
      </c>
      <c r="K253" s="888" t="s">
        <v>1015</v>
      </c>
      <c r="L253" s="888" t="s">
        <v>1195</v>
      </c>
      <c r="M253" s="888" t="s">
        <v>1196</v>
      </c>
      <c r="N253" s="888" t="s">
        <v>1015</v>
      </c>
      <c r="O253" s="888"/>
      <c r="P253" s="888" t="s">
        <v>1194</v>
      </c>
    </row>
    <row r="254" spans="2:16">
      <c r="B254" s="888">
        <v>78944</v>
      </c>
      <c r="C254" s="888" t="s">
        <v>992</v>
      </c>
      <c r="D254" s="888" t="s">
        <v>1097</v>
      </c>
      <c r="E254" s="888" t="s">
        <v>1098</v>
      </c>
      <c r="F254" s="888" t="s">
        <v>1090</v>
      </c>
      <c r="G254" s="888" t="s">
        <v>1084</v>
      </c>
      <c r="H254" s="888">
        <v>2016</v>
      </c>
      <c r="I254" s="888">
        <v>784863</v>
      </c>
      <c r="J254" s="888" t="s">
        <v>1085</v>
      </c>
      <c r="K254" s="888" t="s">
        <v>1015</v>
      </c>
      <c r="L254" s="888" t="s">
        <v>1197</v>
      </c>
      <c r="M254" s="888" t="s">
        <v>1198</v>
      </c>
      <c r="N254" s="888" t="s">
        <v>1199</v>
      </c>
      <c r="O254" s="888"/>
      <c r="P254" s="888" t="s">
        <v>1194</v>
      </c>
    </row>
    <row r="255" spans="2:16">
      <c r="B255" s="888">
        <v>78965</v>
      </c>
      <c r="C255" s="888" t="s">
        <v>992</v>
      </c>
      <c r="D255" s="888" t="s">
        <v>1097</v>
      </c>
      <c r="E255" s="888" t="s">
        <v>1098</v>
      </c>
      <c r="F255" s="888" t="s">
        <v>1090</v>
      </c>
      <c r="G255" s="888" t="s">
        <v>1084</v>
      </c>
      <c r="H255" s="888">
        <v>2016</v>
      </c>
      <c r="I255" s="888">
        <v>828342</v>
      </c>
      <c r="J255" s="888" t="s">
        <v>1085</v>
      </c>
      <c r="K255" s="888" t="s">
        <v>1015</v>
      </c>
      <c r="L255" s="888" t="s">
        <v>1200</v>
      </c>
      <c r="M255" s="888" t="s">
        <v>1201</v>
      </c>
      <c r="N255" s="888" t="s">
        <v>1015</v>
      </c>
      <c r="O255" s="888"/>
      <c r="P255" s="888" t="s">
        <v>1184</v>
      </c>
    </row>
    <row r="256" spans="2:16">
      <c r="B256" s="888">
        <v>78970</v>
      </c>
      <c r="C256" s="888" t="s">
        <v>992</v>
      </c>
      <c r="D256" s="888" t="s">
        <v>1097</v>
      </c>
      <c r="E256" s="888" t="s">
        <v>1098</v>
      </c>
      <c r="F256" s="888" t="s">
        <v>1090</v>
      </c>
      <c r="G256" s="888" t="s">
        <v>1084</v>
      </c>
      <c r="H256" s="888">
        <v>2016</v>
      </c>
      <c r="I256" s="888">
        <v>824706</v>
      </c>
      <c r="J256" s="888" t="s">
        <v>1085</v>
      </c>
      <c r="K256" s="888" t="s">
        <v>1015</v>
      </c>
      <c r="L256" s="888" t="s">
        <v>1202</v>
      </c>
      <c r="M256" s="888" t="s">
        <v>1203</v>
      </c>
      <c r="N256" s="888" t="s">
        <v>1015</v>
      </c>
      <c r="O256" s="888"/>
      <c r="P256" s="888" t="s">
        <v>1184</v>
      </c>
    </row>
    <row r="257" spans="2:16">
      <c r="B257" s="888">
        <v>78915</v>
      </c>
      <c r="C257" s="888" t="s">
        <v>992</v>
      </c>
      <c r="D257" s="888" t="s">
        <v>1097</v>
      </c>
      <c r="E257" s="888" t="s">
        <v>1098</v>
      </c>
      <c r="F257" s="888" t="s">
        <v>1090</v>
      </c>
      <c r="G257" s="888" t="s">
        <v>1084</v>
      </c>
      <c r="H257" s="888">
        <v>2016</v>
      </c>
      <c r="I257" s="888">
        <v>840828</v>
      </c>
      <c r="J257" s="888" t="s">
        <v>1085</v>
      </c>
      <c r="K257" s="888" t="s">
        <v>1015</v>
      </c>
      <c r="L257" s="888" t="s">
        <v>1204</v>
      </c>
      <c r="M257" s="888" t="s">
        <v>1205</v>
      </c>
      <c r="N257" s="888" t="s">
        <v>1015</v>
      </c>
      <c r="O257" s="888"/>
      <c r="P257" s="888" t="s">
        <v>1206</v>
      </c>
    </row>
    <row r="258" spans="2:16">
      <c r="B258" s="888">
        <v>78930</v>
      </c>
      <c r="C258" s="888" t="s">
        <v>992</v>
      </c>
      <c r="D258" s="888" t="s">
        <v>1097</v>
      </c>
      <c r="E258" s="888" t="s">
        <v>1098</v>
      </c>
      <c r="F258" s="888" t="s">
        <v>1090</v>
      </c>
      <c r="G258" s="888" t="s">
        <v>1084</v>
      </c>
      <c r="H258" s="888">
        <v>2016</v>
      </c>
      <c r="I258" s="888">
        <v>771145</v>
      </c>
      <c r="J258" s="888" t="s">
        <v>1085</v>
      </c>
      <c r="K258" s="888" t="s">
        <v>1015</v>
      </c>
      <c r="L258" s="888" t="s">
        <v>1207</v>
      </c>
      <c r="M258" s="888" t="s">
        <v>1208</v>
      </c>
      <c r="N258" s="888" t="s">
        <v>1015</v>
      </c>
      <c r="O258" s="888"/>
      <c r="P258" s="888" t="s">
        <v>1209</v>
      </c>
    </row>
    <row r="259" spans="2:16">
      <c r="B259" s="888">
        <v>78934</v>
      </c>
      <c r="C259" s="888" t="s">
        <v>992</v>
      </c>
      <c r="D259" s="888" t="s">
        <v>1097</v>
      </c>
      <c r="E259" s="888" t="s">
        <v>1098</v>
      </c>
      <c r="F259" s="888" t="s">
        <v>1090</v>
      </c>
      <c r="G259" s="888" t="s">
        <v>1084</v>
      </c>
      <c r="H259" s="888">
        <v>2016</v>
      </c>
      <c r="I259" s="888">
        <v>785104</v>
      </c>
      <c r="J259" s="888" t="s">
        <v>1085</v>
      </c>
      <c r="K259" s="888" t="s">
        <v>1015</v>
      </c>
      <c r="L259" s="888" t="s">
        <v>1207</v>
      </c>
      <c r="M259" s="888" t="s">
        <v>1210</v>
      </c>
      <c r="N259" s="888" t="s">
        <v>1015</v>
      </c>
      <c r="O259" s="888"/>
      <c r="P259" s="888" t="s">
        <v>1211</v>
      </c>
    </row>
    <row r="260" spans="2:16">
      <c r="B260" s="888">
        <v>78951</v>
      </c>
      <c r="C260" s="888" t="s">
        <v>992</v>
      </c>
      <c r="D260" s="888" t="s">
        <v>1097</v>
      </c>
      <c r="E260" s="888" t="s">
        <v>1098</v>
      </c>
      <c r="F260" s="888" t="s">
        <v>1090</v>
      </c>
      <c r="G260" s="888" t="s">
        <v>1084</v>
      </c>
      <c r="H260" s="888">
        <v>2016</v>
      </c>
      <c r="I260" s="888">
        <v>800255</v>
      </c>
      <c r="J260" s="888" t="s">
        <v>1085</v>
      </c>
      <c r="K260" s="888" t="s">
        <v>1015</v>
      </c>
      <c r="L260" s="888" t="s">
        <v>1207</v>
      </c>
      <c r="M260" s="888" t="s">
        <v>1212</v>
      </c>
      <c r="N260" s="888" t="s">
        <v>1213</v>
      </c>
      <c r="O260" s="888"/>
      <c r="P260" s="888" t="s">
        <v>1211</v>
      </c>
    </row>
    <row r="261" spans="2:16">
      <c r="B261" s="888">
        <v>78954</v>
      </c>
      <c r="C261" s="888" t="s">
        <v>992</v>
      </c>
      <c r="D261" s="888" t="s">
        <v>1097</v>
      </c>
      <c r="E261" s="888" t="s">
        <v>1098</v>
      </c>
      <c r="F261" s="888" t="s">
        <v>1090</v>
      </c>
      <c r="G261" s="888" t="s">
        <v>1084</v>
      </c>
      <c r="H261" s="888">
        <v>2016</v>
      </c>
      <c r="I261" s="888">
        <v>807670</v>
      </c>
      <c r="J261" s="888" t="s">
        <v>1085</v>
      </c>
      <c r="K261" s="888" t="s">
        <v>1015</v>
      </c>
      <c r="L261" s="888" t="s">
        <v>1207</v>
      </c>
      <c r="M261" s="888" t="s">
        <v>1214</v>
      </c>
      <c r="N261" s="888" t="s">
        <v>1015</v>
      </c>
      <c r="O261" s="888"/>
      <c r="P261" s="888" t="s">
        <v>1211</v>
      </c>
    </row>
    <row r="262" spans="2:16">
      <c r="B262" s="888">
        <v>78945</v>
      </c>
      <c r="C262" s="888" t="s">
        <v>992</v>
      </c>
      <c r="D262" s="888" t="s">
        <v>1097</v>
      </c>
      <c r="E262" s="888" t="s">
        <v>1098</v>
      </c>
      <c r="F262" s="888" t="s">
        <v>1090</v>
      </c>
      <c r="G262" s="888" t="s">
        <v>1084</v>
      </c>
      <c r="H262" s="888">
        <v>2016</v>
      </c>
      <c r="I262" s="888">
        <v>806454</v>
      </c>
      <c r="J262" s="888" t="s">
        <v>1085</v>
      </c>
      <c r="K262" s="888" t="s">
        <v>1015</v>
      </c>
      <c r="L262" s="888" t="s">
        <v>1215</v>
      </c>
      <c r="M262" s="888" t="s">
        <v>1216</v>
      </c>
      <c r="N262" s="888" t="s">
        <v>1015</v>
      </c>
      <c r="O262" s="888"/>
      <c r="P262" s="888" t="s">
        <v>1217</v>
      </c>
    </row>
    <row r="263" spans="2:16">
      <c r="B263" s="888">
        <v>78949</v>
      </c>
      <c r="C263" s="888" t="s">
        <v>992</v>
      </c>
      <c r="D263" s="888" t="s">
        <v>1097</v>
      </c>
      <c r="E263" s="888" t="s">
        <v>1098</v>
      </c>
      <c r="F263" s="888" t="s">
        <v>1090</v>
      </c>
      <c r="G263" s="888" t="s">
        <v>1084</v>
      </c>
      <c r="H263" s="888">
        <v>2016</v>
      </c>
      <c r="I263" s="888">
        <v>804966</v>
      </c>
      <c r="J263" s="888" t="s">
        <v>1085</v>
      </c>
      <c r="K263" s="888" t="s">
        <v>1015</v>
      </c>
      <c r="L263" s="888" t="s">
        <v>1215</v>
      </c>
      <c r="M263" s="888" t="s">
        <v>1218</v>
      </c>
      <c r="N263" s="888" t="s">
        <v>1015</v>
      </c>
      <c r="O263" s="888"/>
      <c r="P263" s="888" t="s">
        <v>1219</v>
      </c>
    </row>
    <row r="264" spans="2:16">
      <c r="B264" s="888">
        <v>78972</v>
      </c>
      <c r="C264" s="888" t="s">
        <v>992</v>
      </c>
      <c r="D264" s="888" t="s">
        <v>1097</v>
      </c>
      <c r="E264" s="888" t="s">
        <v>1098</v>
      </c>
      <c r="F264" s="888" t="s">
        <v>1090</v>
      </c>
      <c r="G264" s="888" t="s">
        <v>1084</v>
      </c>
      <c r="H264" s="888">
        <v>2016</v>
      </c>
      <c r="I264" s="888">
        <v>840431</v>
      </c>
      <c r="J264" s="888" t="s">
        <v>1085</v>
      </c>
      <c r="K264" s="888" t="s">
        <v>1015</v>
      </c>
      <c r="L264" s="888" t="s">
        <v>1215</v>
      </c>
      <c r="M264" s="888" t="s">
        <v>1220</v>
      </c>
      <c r="N264" s="888" t="s">
        <v>1015</v>
      </c>
      <c r="O264" s="888"/>
      <c r="P264" s="888" t="s">
        <v>1221</v>
      </c>
    </row>
    <row r="265" spans="2:16">
      <c r="B265" s="888"/>
      <c r="C265" s="888"/>
      <c r="D265" s="888"/>
      <c r="E265" s="888"/>
      <c r="F265" s="888"/>
      <c r="G265" s="888"/>
      <c r="H265" s="888"/>
      <c r="I265" s="888"/>
      <c r="J265" s="889">
        <v>1</v>
      </c>
      <c r="K265" s="890" t="s">
        <v>1088</v>
      </c>
      <c r="L265" s="888"/>
      <c r="M265" s="888"/>
      <c r="N265" s="888"/>
      <c r="O265" s="888"/>
      <c r="P265" s="888"/>
    </row>
    <row r="266" spans="2:16">
      <c r="B266" s="888"/>
      <c r="C266" s="888"/>
      <c r="D266" s="888"/>
      <c r="E266" s="888"/>
      <c r="F266" s="888"/>
      <c r="G266" s="888"/>
      <c r="H266" s="888"/>
      <c r="I266" s="888"/>
      <c r="J266" s="888"/>
      <c r="K266" s="888"/>
      <c r="L266" s="888"/>
      <c r="M266" s="888"/>
      <c r="N266" s="888"/>
      <c r="O266" s="888"/>
      <c r="P266" s="888"/>
    </row>
    <row r="267" spans="2:16">
      <c r="B267" s="888">
        <v>78975</v>
      </c>
      <c r="C267" s="888" t="s">
        <v>992</v>
      </c>
      <c r="D267" s="888" t="s">
        <v>1089</v>
      </c>
      <c r="E267" s="888" t="s">
        <v>120</v>
      </c>
      <c r="F267" s="888" t="s">
        <v>1090</v>
      </c>
      <c r="G267" s="892" t="s">
        <v>1084</v>
      </c>
      <c r="H267" s="892">
        <v>2016</v>
      </c>
      <c r="I267" s="893" t="s">
        <v>1222</v>
      </c>
      <c r="J267" s="893" t="s">
        <v>1092</v>
      </c>
      <c r="K267" s="888" t="s">
        <v>1089</v>
      </c>
      <c r="L267" s="891" t="s">
        <v>1094</v>
      </c>
      <c r="M267" s="891" t="s">
        <v>1223</v>
      </c>
      <c r="N267" s="888"/>
      <c r="O267" s="888"/>
      <c r="P267" s="888" t="s">
        <v>1224</v>
      </c>
    </row>
    <row r="268" spans="2:16">
      <c r="B268" s="888"/>
      <c r="C268" s="888"/>
      <c r="D268" s="888"/>
      <c r="E268" s="888"/>
      <c r="F268" s="888"/>
      <c r="G268" s="892"/>
      <c r="H268" s="892"/>
      <c r="I268" s="893"/>
      <c r="J268" s="889">
        <v>1</v>
      </c>
      <c r="K268" s="890" t="s">
        <v>1029</v>
      </c>
      <c r="L268" s="891"/>
      <c r="M268" s="891"/>
      <c r="N268" s="888"/>
      <c r="O268" s="888"/>
      <c r="P268" s="888"/>
    </row>
    <row r="269" spans="2:16">
      <c r="B269" s="888"/>
      <c r="C269" s="888"/>
      <c r="D269" s="888"/>
      <c r="E269" s="888"/>
      <c r="F269" s="888"/>
      <c r="G269" s="892"/>
      <c r="H269" s="892"/>
      <c r="I269" s="893"/>
      <c r="J269" s="893"/>
      <c r="K269" s="888"/>
      <c r="L269" s="891"/>
      <c r="M269" s="891"/>
      <c r="N269" s="888"/>
      <c r="O269" s="888"/>
      <c r="P269" s="888"/>
    </row>
    <row r="270" spans="2:16">
      <c r="B270" s="888">
        <v>78976</v>
      </c>
      <c r="C270" s="894" t="s">
        <v>992</v>
      </c>
      <c r="D270" s="894" t="s">
        <v>1097</v>
      </c>
      <c r="E270" s="895" t="s">
        <v>115</v>
      </c>
      <c r="F270" s="895" t="s">
        <v>1090</v>
      </c>
      <c r="G270" s="895" t="s">
        <v>1084</v>
      </c>
      <c r="H270" s="895"/>
      <c r="I270" s="895" t="s">
        <v>1225</v>
      </c>
      <c r="J270" s="895" t="s">
        <v>1085</v>
      </c>
      <c r="K270" s="895"/>
      <c r="L270" s="894"/>
      <c r="M270" s="895" t="s">
        <v>1225</v>
      </c>
      <c r="N270" s="895"/>
      <c r="O270" s="895"/>
      <c r="P270" s="895" t="s">
        <v>1086</v>
      </c>
    </row>
    <row r="271" spans="2:16">
      <c r="B271" s="888"/>
      <c r="C271" s="894"/>
      <c r="D271" s="894"/>
      <c r="E271" s="895"/>
      <c r="F271" s="895"/>
      <c r="G271" s="895"/>
      <c r="H271" s="895"/>
      <c r="I271" s="895"/>
      <c r="J271" s="889">
        <v>1</v>
      </c>
      <c r="K271" s="890" t="s">
        <v>1088</v>
      </c>
      <c r="L271" s="894"/>
      <c r="M271" s="895"/>
      <c r="N271" s="895"/>
      <c r="O271" s="895"/>
      <c r="P271" s="895"/>
    </row>
    <row r="272" spans="2:16">
      <c r="B272" s="888"/>
      <c r="C272" s="894"/>
      <c r="D272" s="894"/>
      <c r="E272" s="895"/>
      <c r="F272" s="895"/>
      <c r="G272" s="895"/>
      <c r="H272" s="895"/>
      <c r="I272" s="895"/>
      <c r="J272" s="895"/>
      <c r="K272" s="895"/>
      <c r="L272" s="894"/>
      <c r="M272" s="895"/>
      <c r="N272" s="895"/>
      <c r="O272" s="895"/>
      <c r="P272" s="895"/>
    </row>
    <row r="273" spans="2:16">
      <c r="B273" s="896"/>
      <c r="C273" s="896"/>
      <c r="D273" s="896"/>
      <c r="E273" s="896"/>
      <c r="F273" s="896"/>
      <c r="G273" s="896"/>
      <c r="H273" s="896"/>
      <c r="I273" s="896"/>
      <c r="J273" s="896" t="s">
        <v>1226</v>
      </c>
      <c r="K273" s="896"/>
      <c r="L273" s="896"/>
      <c r="M273" s="896"/>
      <c r="N273" s="896"/>
      <c r="O273" s="896"/>
      <c r="P273" s="896"/>
    </row>
    <row r="274" spans="2:16">
      <c r="B274" s="888">
        <v>79003</v>
      </c>
      <c r="C274" s="888" t="s">
        <v>992</v>
      </c>
      <c r="D274" s="888" t="s">
        <v>1227</v>
      </c>
      <c r="E274" s="888" t="s">
        <v>119</v>
      </c>
      <c r="F274" s="888" t="s">
        <v>1090</v>
      </c>
      <c r="G274" s="892" t="s">
        <v>1084</v>
      </c>
      <c r="H274" s="892">
        <v>2016</v>
      </c>
      <c r="I274" s="896" t="s">
        <v>1228</v>
      </c>
      <c r="J274" s="896">
        <v>1117.8425033241961</v>
      </c>
      <c r="K274" s="896" t="s">
        <v>991</v>
      </c>
      <c r="L274" s="892" t="s">
        <v>1093</v>
      </c>
      <c r="M274" s="888" t="s">
        <v>1229</v>
      </c>
      <c r="N274" s="888" t="s">
        <v>1230</v>
      </c>
      <c r="O274" s="888">
        <v>0</v>
      </c>
      <c r="P274" s="888" t="s">
        <v>1086</v>
      </c>
    </row>
    <row r="275" spans="2:16">
      <c r="B275" s="888">
        <v>79004</v>
      </c>
      <c r="C275" s="888" t="s">
        <v>992</v>
      </c>
      <c r="D275" s="888" t="s">
        <v>1227</v>
      </c>
      <c r="E275" s="888" t="s">
        <v>119</v>
      </c>
      <c r="F275" s="888" t="s">
        <v>1090</v>
      </c>
      <c r="G275" s="892" t="s">
        <v>1084</v>
      </c>
      <c r="H275" s="892">
        <v>2016</v>
      </c>
      <c r="I275" s="896" t="s">
        <v>1231</v>
      </c>
      <c r="J275" s="896">
        <v>6523.0091510617895</v>
      </c>
      <c r="K275" s="896" t="s">
        <v>991</v>
      </c>
      <c r="L275" s="892" t="s">
        <v>1093</v>
      </c>
      <c r="M275" s="888" t="s">
        <v>1232</v>
      </c>
      <c r="N275" s="888">
        <v>0</v>
      </c>
      <c r="O275" s="888">
        <v>0</v>
      </c>
      <c r="P275" s="888" t="s">
        <v>1086</v>
      </c>
    </row>
    <row r="276" spans="2:16">
      <c r="B276" s="888">
        <v>79006</v>
      </c>
      <c r="C276" s="888" t="s">
        <v>992</v>
      </c>
      <c r="D276" s="888" t="s">
        <v>1227</v>
      </c>
      <c r="E276" s="888" t="s">
        <v>119</v>
      </c>
      <c r="F276" s="888" t="s">
        <v>1090</v>
      </c>
      <c r="G276" s="892" t="s">
        <v>1084</v>
      </c>
      <c r="H276" s="892">
        <v>2016</v>
      </c>
      <c r="I276" s="896" t="s">
        <v>1233</v>
      </c>
      <c r="J276" s="896">
        <v>10870.826076941701</v>
      </c>
      <c r="K276" s="896" t="s">
        <v>991</v>
      </c>
      <c r="L276" s="892" t="s">
        <v>1093</v>
      </c>
      <c r="M276" s="888" t="s">
        <v>1234</v>
      </c>
      <c r="N276" s="888" t="s">
        <v>1235</v>
      </c>
      <c r="O276" s="888">
        <v>0</v>
      </c>
      <c r="P276" s="888" t="s">
        <v>1086</v>
      </c>
    </row>
    <row r="277" spans="2:16">
      <c r="B277" s="888">
        <v>79007</v>
      </c>
      <c r="C277" s="888" t="s">
        <v>992</v>
      </c>
      <c r="D277" s="888" t="s">
        <v>1227</v>
      </c>
      <c r="E277" s="888" t="s">
        <v>119</v>
      </c>
      <c r="F277" s="888" t="s">
        <v>1090</v>
      </c>
      <c r="G277" s="892" t="s">
        <v>1084</v>
      </c>
      <c r="H277" s="892">
        <v>2016</v>
      </c>
      <c r="I277" s="896" t="s">
        <v>1236</v>
      </c>
      <c r="J277" s="896">
        <v>2831.5467796597445</v>
      </c>
      <c r="K277" s="896" t="s">
        <v>991</v>
      </c>
      <c r="L277" s="892" t="s">
        <v>1093</v>
      </c>
      <c r="M277" s="888" t="s">
        <v>1237</v>
      </c>
      <c r="N277" s="888" t="s">
        <v>1238</v>
      </c>
      <c r="O277" s="888">
        <v>0</v>
      </c>
      <c r="P277" s="888" t="s">
        <v>1086</v>
      </c>
    </row>
    <row r="278" spans="2:16">
      <c r="B278" s="888">
        <v>79008</v>
      </c>
      <c r="C278" s="888" t="s">
        <v>992</v>
      </c>
      <c r="D278" s="888" t="s">
        <v>1227</v>
      </c>
      <c r="E278" s="888" t="s">
        <v>119</v>
      </c>
      <c r="F278" s="888" t="s">
        <v>1090</v>
      </c>
      <c r="G278" s="892" t="s">
        <v>1084</v>
      </c>
      <c r="H278" s="892">
        <v>2016</v>
      </c>
      <c r="I278" s="896" t="s">
        <v>1239</v>
      </c>
      <c r="J278" s="896">
        <v>7154.2999950929079</v>
      </c>
      <c r="K278" s="896" t="s">
        <v>991</v>
      </c>
      <c r="L278" s="892" t="s">
        <v>1093</v>
      </c>
      <c r="M278" s="888" t="s">
        <v>1240</v>
      </c>
      <c r="N278" s="888" t="s">
        <v>1241</v>
      </c>
      <c r="O278" s="888">
        <v>0</v>
      </c>
      <c r="P278" s="888" t="s">
        <v>1086</v>
      </c>
    </row>
    <row r="279" spans="2:16">
      <c r="B279" s="888">
        <v>79009</v>
      </c>
      <c r="C279" s="888" t="s">
        <v>992</v>
      </c>
      <c r="D279" s="888" t="s">
        <v>1227</v>
      </c>
      <c r="E279" s="888" t="s">
        <v>119</v>
      </c>
      <c r="F279" s="888" t="s">
        <v>1090</v>
      </c>
      <c r="G279" s="892" t="s">
        <v>1084</v>
      </c>
      <c r="H279" s="892">
        <v>2016</v>
      </c>
      <c r="I279" s="896" t="s">
        <v>1242</v>
      </c>
      <c r="J279" s="896">
        <v>6111.2216094046307</v>
      </c>
      <c r="K279" s="896" t="s">
        <v>991</v>
      </c>
      <c r="L279" s="892" t="s">
        <v>1093</v>
      </c>
      <c r="M279" s="888" t="s">
        <v>1240</v>
      </c>
      <c r="N279" s="888" t="s">
        <v>1243</v>
      </c>
      <c r="O279" s="888">
        <v>0</v>
      </c>
      <c r="P279" s="888" t="s">
        <v>1086</v>
      </c>
    </row>
    <row r="280" spans="2:16">
      <c r="B280" s="888">
        <v>79010</v>
      </c>
      <c r="C280" s="888" t="s">
        <v>992</v>
      </c>
      <c r="D280" s="888" t="s">
        <v>1227</v>
      </c>
      <c r="E280" s="888" t="s">
        <v>119</v>
      </c>
      <c r="F280" s="888" t="s">
        <v>1090</v>
      </c>
      <c r="G280" s="892" t="s">
        <v>1084</v>
      </c>
      <c r="H280" s="892">
        <v>2016</v>
      </c>
      <c r="I280" s="896" t="s">
        <v>1244</v>
      </c>
      <c r="J280" s="896">
        <v>6340.9467890329088</v>
      </c>
      <c r="K280" s="896" t="s">
        <v>991</v>
      </c>
      <c r="L280" s="892" t="s">
        <v>1093</v>
      </c>
      <c r="M280" s="888" t="s">
        <v>1245</v>
      </c>
      <c r="N280" s="888" t="s">
        <v>1246</v>
      </c>
      <c r="O280" s="888">
        <v>0</v>
      </c>
      <c r="P280" s="888" t="s">
        <v>1086</v>
      </c>
    </row>
    <row r="281" spans="2:16">
      <c r="B281" s="888">
        <v>79011</v>
      </c>
      <c r="C281" s="888" t="s">
        <v>992</v>
      </c>
      <c r="D281" s="888" t="s">
        <v>1227</v>
      </c>
      <c r="E281" s="888" t="s">
        <v>119</v>
      </c>
      <c r="F281" s="888" t="s">
        <v>1090</v>
      </c>
      <c r="G281" s="892" t="s">
        <v>1084</v>
      </c>
      <c r="H281" s="892">
        <v>2016</v>
      </c>
      <c r="I281" s="896" t="s">
        <v>1247</v>
      </c>
      <c r="J281" s="896">
        <v>6621.8270574582393</v>
      </c>
      <c r="K281" s="896" t="s">
        <v>991</v>
      </c>
      <c r="L281" s="892" t="s">
        <v>1093</v>
      </c>
      <c r="M281" s="888" t="s">
        <v>1240</v>
      </c>
      <c r="N281" s="888" t="s">
        <v>1248</v>
      </c>
      <c r="O281" s="888">
        <v>0</v>
      </c>
      <c r="P281" s="888" t="s">
        <v>1086</v>
      </c>
    </row>
    <row r="282" spans="2:16">
      <c r="B282" s="888">
        <v>79012</v>
      </c>
      <c r="C282" s="888" t="s">
        <v>992</v>
      </c>
      <c r="D282" s="888" t="s">
        <v>1227</v>
      </c>
      <c r="E282" s="888" t="s">
        <v>119</v>
      </c>
      <c r="F282" s="888" t="s">
        <v>1090</v>
      </c>
      <c r="G282" s="892" t="s">
        <v>1084</v>
      </c>
      <c r="H282" s="892">
        <v>2016</v>
      </c>
      <c r="I282" s="896" t="s">
        <v>1249</v>
      </c>
      <c r="J282" s="896">
        <v>10284.576319637741</v>
      </c>
      <c r="K282" s="896" t="s">
        <v>991</v>
      </c>
      <c r="L282" s="892" t="s">
        <v>1093</v>
      </c>
      <c r="M282" s="888" t="s">
        <v>1250</v>
      </c>
      <c r="N282" s="888">
        <v>0</v>
      </c>
      <c r="O282" s="888">
        <v>0</v>
      </c>
      <c r="P282" s="888" t="s">
        <v>1086</v>
      </c>
    </row>
    <row r="283" spans="2:16">
      <c r="B283" s="888">
        <v>79013</v>
      </c>
      <c r="C283" s="888" t="s">
        <v>992</v>
      </c>
      <c r="D283" s="888" t="s">
        <v>1227</v>
      </c>
      <c r="E283" s="888" t="s">
        <v>119</v>
      </c>
      <c r="F283" s="888" t="s">
        <v>1090</v>
      </c>
      <c r="G283" s="892" t="s">
        <v>1084</v>
      </c>
      <c r="H283" s="892">
        <v>2016</v>
      </c>
      <c r="I283" s="896" t="s">
        <v>1251</v>
      </c>
      <c r="J283" s="896">
        <v>13095.067153543805</v>
      </c>
      <c r="K283" s="896" t="s">
        <v>991</v>
      </c>
      <c r="L283" s="892" t="s">
        <v>1093</v>
      </c>
      <c r="M283" s="888" t="s">
        <v>1252</v>
      </c>
      <c r="N283" s="888" t="s">
        <v>1253</v>
      </c>
      <c r="O283" s="888">
        <v>0</v>
      </c>
      <c r="P283" s="888" t="s">
        <v>1086</v>
      </c>
    </row>
    <row r="284" spans="2:16">
      <c r="B284" s="888">
        <v>79014</v>
      </c>
      <c r="C284" s="888" t="s">
        <v>992</v>
      </c>
      <c r="D284" s="888" t="s">
        <v>1227</v>
      </c>
      <c r="E284" s="888" t="s">
        <v>119</v>
      </c>
      <c r="F284" s="888" t="s">
        <v>1090</v>
      </c>
      <c r="G284" s="892" t="s">
        <v>1084</v>
      </c>
      <c r="H284" s="892">
        <v>2016</v>
      </c>
      <c r="I284" s="896" t="s">
        <v>1254</v>
      </c>
      <c r="J284" s="896">
        <v>3081.9467747031458</v>
      </c>
      <c r="K284" s="896" t="s">
        <v>991</v>
      </c>
      <c r="L284" s="892" t="s">
        <v>1093</v>
      </c>
      <c r="M284" s="888" t="s">
        <v>1255</v>
      </c>
      <c r="N284" s="888" t="s">
        <v>1256</v>
      </c>
      <c r="O284" s="888">
        <v>0</v>
      </c>
      <c r="P284" s="888" t="s">
        <v>1184</v>
      </c>
    </row>
    <row r="285" spans="2:16">
      <c r="B285" s="888">
        <v>79015</v>
      </c>
      <c r="C285" s="888" t="s">
        <v>992</v>
      </c>
      <c r="D285" s="888" t="s">
        <v>1227</v>
      </c>
      <c r="E285" s="888" t="s">
        <v>119</v>
      </c>
      <c r="F285" s="888" t="s">
        <v>1090</v>
      </c>
      <c r="G285" s="892" t="s">
        <v>1084</v>
      </c>
      <c r="H285" s="892">
        <v>2016</v>
      </c>
      <c r="I285" s="896" t="s">
        <v>1257</v>
      </c>
      <c r="J285" s="896">
        <v>2291.9211055140408</v>
      </c>
      <c r="K285" s="896" t="s">
        <v>991</v>
      </c>
      <c r="L285" s="892" t="s">
        <v>1093</v>
      </c>
      <c r="M285" s="888" t="s">
        <v>1258</v>
      </c>
      <c r="N285" s="888">
        <v>1</v>
      </c>
      <c r="O285" s="888">
        <v>0</v>
      </c>
      <c r="P285" s="888" t="s">
        <v>1217</v>
      </c>
    </row>
    <row r="286" spans="2:16">
      <c r="B286" s="888">
        <v>79016</v>
      </c>
      <c r="C286" s="888" t="s">
        <v>992</v>
      </c>
      <c r="D286" s="888" t="s">
        <v>1227</v>
      </c>
      <c r="E286" s="888" t="s">
        <v>119</v>
      </c>
      <c r="F286" s="888" t="s">
        <v>1090</v>
      </c>
      <c r="G286" s="892" t="s">
        <v>1084</v>
      </c>
      <c r="H286" s="892">
        <v>2016</v>
      </c>
      <c r="I286" s="896" t="s">
        <v>1259</v>
      </c>
      <c r="J286" s="896">
        <v>3111.8429575291311</v>
      </c>
      <c r="K286" s="896" t="s">
        <v>991</v>
      </c>
      <c r="L286" s="892" t="s">
        <v>1093</v>
      </c>
      <c r="M286" s="888" t="s">
        <v>1260</v>
      </c>
      <c r="N286" s="888">
        <v>0</v>
      </c>
      <c r="O286" s="888">
        <v>0</v>
      </c>
      <c r="P286" s="888" t="s">
        <v>1217</v>
      </c>
    </row>
    <row r="287" spans="2:16">
      <c r="B287" s="888">
        <v>79017</v>
      </c>
      <c r="C287" s="888" t="s">
        <v>992</v>
      </c>
      <c r="D287" s="888" t="s">
        <v>1227</v>
      </c>
      <c r="E287" s="888" t="s">
        <v>119</v>
      </c>
      <c r="F287" s="888" t="s">
        <v>1090</v>
      </c>
      <c r="G287" s="892" t="s">
        <v>1084</v>
      </c>
      <c r="H287" s="892">
        <v>2016</v>
      </c>
      <c r="I287" s="896" t="s">
        <v>1261</v>
      </c>
      <c r="J287" s="896">
        <v>8549.7585055837844</v>
      </c>
      <c r="K287" s="896" t="s">
        <v>991</v>
      </c>
      <c r="L287" s="892" t="s">
        <v>1093</v>
      </c>
      <c r="M287" s="888" t="s">
        <v>1262</v>
      </c>
      <c r="N287" s="888">
        <v>0</v>
      </c>
      <c r="O287" s="888">
        <v>0</v>
      </c>
      <c r="P287" s="888" t="s">
        <v>1184</v>
      </c>
    </row>
    <row r="288" spans="2:16">
      <c r="B288" s="888">
        <v>79018</v>
      </c>
      <c r="C288" s="888" t="s">
        <v>992</v>
      </c>
      <c r="D288" s="888" t="s">
        <v>1227</v>
      </c>
      <c r="E288" s="888" t="s">
        <v>119</v>
      </c>
      <c r="F288" s="888" t="s">
        <v>1090</v>
      </c>
      <c r="G288" s="892" t="s">
        <v>1084</v>
      </c>
      <c r="H288" s="892">
        <v>2016</v>
      </c>
      <c r="I288" s="896" t="s">
        <v>1263</v>
      </c>
      <c r="J288" s="896">
        <v>1668.7619138749858</v>
      </c>
      <c r="K288" s="896" t="s">
        <v>991</v>
      </c>
      <c r="L288" s="892" t="s">
        <v>1093</v>
      </c>
      <c r="M288" s="888" t="s">
        <v>1264</v>
      </c>
      <c r="N288" s="888">
        <v>0</v>
      </c>
      <c r="O288" s="888">
        <v>0</v>
      </c>
      <c r="P288" s="888" t="s">
        <v>1184</v>
      </c>
    </row>
    <row r="289" spans="2:17">
      <c r="B289" s="888">
        <v>79019</v>
      </c>
      <c r="C289" s="888" t="s">
        <v>992</v>
      </c>
      <c r="D289" s="888" t="s">
        <v>1227</v>
      </c>
      <c r="E289" s="888" t="s">
        <v>119</v>
      </c>
      <c r="F289" s="888" t="s">
        <v>1090</v>
      </c>
      <c r="G289" s="892" t="s">
        <v>1084</v>
      </c>
      <c r="H289" s="892">
        <v>2016</v>
      </c>
      <c r="I289" s="896" t="s">
        <v>1265</v>
      </c>
      <c r="J289" s="896">
        <v>4352.2514151140031</v>
      </c>
      <c r="K289" s="896" t="s">
        <v>991</v>
      </c>
      <c r="L289" s="892" t="s">
        <v>1093</v>
      </c>
      <c r="M289" s="888" t="s">
        <v>1266</v>
      </c>
      <c r="N289" s="888">
        <v>0</v>
      </c>
      <c r="O289" s="888">
        <v>0</v>
      </c>
      <c r="P289" s="888" t="s">
        <v>1184</v>
      </c>
    </row>
    <row r="290" spans="2:17">
      <c r="B290" s="888">
        <v>79020</v>
      </c>
      <c r="C290" s="888" t="s">
        <v>992</v>
      </c>
      <c r="D290" s="888" t="s">
        <v>1227</v>
      </c>
      <c r="E290" s="888" t="s">
        <v>119</v>
      </c>
      <c r="F290" s="888" t="s">
        <v>1090</v>
      </c>
      <c r="G290" s="892" t="s">
        <v>1084</v>
      </c>
      <c r="H290" s="892">
        <v>2016</v>
      </c>
      <c r="I290" s="896" t="s">
        <v>1267</v>
      </c>
      <c r="J290" s="896">
        <v>795.77058454156804</v>
      </c>
      <c r="K290" s="896" t="s">
        <v>991</v>
      </c>
      <c r="L290" s="892" t="s">
        <v>1093</v>
      </c>
      <c r="M290" s="888" t="s">
        <v>1255</v>
      </c>
      <c r="N290" s="888">
        <v>201</v>
      </c>
      <c r="O290" s="888">
        <v>0</v>
      </c>
      <c r="P290" s="888" t="s">
        <v>1184</v>
      </c>
    </row>
    <row r="291" spans="2:17">
      <c r="B291" s="888">
        <v>79021</v>
      </c>
      <c r="C291" s="888" t="s">
        <v>992</v>
      </c>
      <c r="D291" s="888" t="s">
        <v>1227</v>
      </c>
      <c r="E291" s="888" t="s">
        <v>119</v>
      </c>
      <c r="F291" s="888" t="s">
        <v>1090</v>
      </c>
      <c r="G291" s="892" t="s">
        <v>1084</v>
      </c>
      <c r="H291" s="892">
        <v>2016</v>
      </c>
      <c r="I291" s="896" t="s">
        <v>1268</v>
      </c>
      <c r="J291" s="896">
        <v>4218.6965438370135</v>
      </c>
      <c r="K291" s="896" t="s">
        <v>991</v>
      </c>
      <c r="L291" s="892" t="s">
        <v>1093</v>
      </c>
      <c r="M291" s="888" t="s">
        <v>1269</v>
      </c>
      <c r="N291" s="888" t="s">
        <v>1270</v>
      </c>
      <c r="O291" s="888">
        <v>0</v>
      </c>
      <c r="P291" s="888" t="s">
        <v>1086</v>
      </c>
    </row>
    <row r="292" spans="2:17">
      <c r="B292" s="888">
        <v>79023</v>
      </c>
      <c r="C292" s="888" t="s">
        <v>992</v>
      </c>
      <c r="D292" s="888" t="s">
        <v>1227</v>
      </c>
      <c r="E292" s="888" t="s">
        <v>119</v>
      </c>
      <c r="F292" s="888" t="s">
        <v>1090</v>
      </c>
      <c r="G292" s="892" t="s">
        <v>1084</v>
      </c>
      <c r="H292" s="892">
        <v>2016</v>
      </c>
      <c r="I292" s="896" t="s">
        <v>1271</v>
      </c>
      <c r="J292" s="896">
        <v>8579.0286196303059</v>
      </c>
      <c r="K292" s="896" t="s">
        <v>991</v>
      </c>
      <c r="L292" s="892" t="s">
        <v>1093</v>
      </c>
      <c r="M292" s="888" t="s">
        <v>1272</v>
      </c>
      <c r="N292" s="888">
        <v>0</v>
      </c>
      <c r="O292" s="888">
        <v>0</v>
      </c>
      <c r="P292" s="888" t="s">
        <v>1184</v>
      </c>
    </row>
    <row r="293" spans="2:17">
      <c r="B293" s="888">
        <v>79005</v>
      </c>
      <c r="C293" s="888" t="s">
        <v>992</v>
      </c>
      <c r="D293" s="888" t="s">
        <v>1227</v>
      </c>
      <c r="E293" s="888" t="s">
        <v>119</v>
      </c>
      <c r="F293" s="888" t="s">
        <v>1090</v>
      </c>
      <c r="G293" s="892" t="s">
        <v>1084</v>
      </c>
      <c r="H293" s="892">
        <v>2016</v>
      </c>
      <c r="I293" s="896" t="s">
        <v>1273</v>
      </c>
      <c r="J293" s="897">
        <v>8182.4014928119195</v>
      </c>
      <c r="K293" s="896" t="s">
        <v>1029</v>
      </c>
      <c r="L293" s="892" t="s">
        <v>1093</v>
      </c>
      <c r="M293" s="888" t="s">
        <v>1274</v>
      </c>
      <c r="N293" s="888" t="s">
        <v>1275</v>
      </c>
      <c r="O293" s="888">
        <v>0</v>
      </c>
      <c r="P293" s="888" t="s">
        <v>1086</v>
      </c>
    </row>
    <row r="294" spans="2:17">
      <c r="B294" s="888"/>
      <c r="C294" s="888"/>
      <c r="D294" s="888"/>
      <c r="E294" s="888"/>
      <c r="F294" s="888"/>
      <c r="G294" s="892"/>
      <c r="H294" s="892"/>
      <c r="I294" s="896"/>
      <c r="J294" s="896">
        <f>SUM(J274:J293)</f>
        <v>115783.54334829756</v>
      </c>
      <c r="K294" s="896"/>
      <c r="L294" s="892"/>
      <c r="M294" s="888"/>
      <c r="N294" s="888"/>
      <c r="O294" s="888"/>
      <c r="P294" s="888"/>
      <c r="Q294" s="888"/>
    </row>
    <row r="295" spans="2:17">
      <c r="B295" s="888"/>
      <c r="C295" s="888"/>
      <c r="D295" s="888"/>
      <c r="E295" s="888"/>
      <c r="F295" s="888"/>
      <c r="G295" s="892"/>
      <c r="H295" s="892"/>
      <c r="I295" s="896"/>
      <c r="J295" s="896"/>
      <c r="K295" s="896"/>
      <c r="L295" s="892"/>
      <c r="M295" s="888"/>
      <c r="N295" s="888"/>
      <c r="O295" s="888"/>
      <c r="P295" s="888"/>
      <c r="Q295" s="888"/>
    </row>
    <row r="296" spans="2:17">
      <c r="J296" s="898">
        <f>SUM(J274:J292)/J294</f>
        <v>0.92933018582616889</v>
      </c>
      <c r="K296" s="890" t="s">
        <v>991</v>
      </c>
    </row>
    <row r="297" spans="2:17">
      <c r="J297" s="898">
        <f>J293/J294</f>
        <v>7.0669814173831211E-2</v>
      </c>
      <c r="K297" s="890" t="s">
        <v>1029</v>
      </c>
    </row>
    <row r="298" spans="2:17">
      <c r="J298" s="898"/>
      <c r="K298" s="890"/>
    </row>
    <row r="299" spans="2:17">
      <c r="J299" s="896" t="s">
        <v>1226</v>
      </c>
    </row>
    <row r="300" spans="2:17">
      <c r="B300" s="896">
        <v>78985</v>
      </c>
      <c r="C300" s="896" t="s">
        <v>992</v>
      </c>
      <c r="D300" s="896" t="s">
        <v>1276</v>
      </c>
      <c r="E300" s="896" t="s">
        <v>118</v>
      </c>
      <c r="F300" s="896" t="s">
        <v>1090</v>
      </c>
      <c r="G300" s="896" t="s">
        <v>1084</v>
      </c>
      <c r="H300" s="896">
        <v>2016</v>
      </c>
      <c r="I300" s="896">
        <v>152791</v>
      </c>
      <c r="J300" s="896">
        <v>35133.153143187752</v>
      </c>
      <c r="K300" s="896" t="s">
        <v>991</v>
      </c>
      <c r="L300" s="896">
        <v>0</v>
      </c>
      <c r="M300" s="896" t="s">
        <v>1277</v>
      </c>
      <c r="N300" s="896">
        <v>0</v>
      </c>
      <c r="O300" s="896">
        <v>0</v>
      </c>
      <c r="P300" s="896" t="s">
        <v>1184</v>
      </c>
    </row>
    <row r="301" spans="2:17">
      <c r="B301" s="896">
        <v>78998</v>
      </c>
      <c r="C301" s="896" t="s">
        <v>992</v>
      </c>
      <c r="D301" s="896" t="s">
        <v>1276</v>
      </c>
      <c r="E301" s="896" t="s">
        <v>118</v>
      </c>
      <c r="F301" s="896" t="s">
        <v>1090</v>
      </c>
      <c r="G301" s="896" t="s">
        <v>1084</v>
      </c>
      <c r="H301" s="896">
        <v>2016</v>
      </c>
      <c r="I301" s="896">
        <v>160820</v>
      </c>
      <c r="J301" s="896">
        <v>1173.2544546276745</v>
      </c>
      <c r="K301" s="896" t="s">
        <v>991</v>
      </c>
      <c r="L301" s="896">
        <v>0</v>
      </c>
      <c r="M301" s="896" t="s">
        <v>1278</v>
      </c>
      <c r="N301" s="896" t="s">
        <v>1015</v>
      </c>
      <c r="O301" s="896" t="s">
        <v>1015</v>
      </c>
      <c r="P301" s="896" t="s">
        <v>1279</v>
      </c>
    </row>
    <row r="302" spans="2:17">
      <c r="B302" s="896">
        <v>78977</v>
      </c>
      <c r="C302" s="896" t="s">
        <v>992</v>
      </c>
      <c r="D302" s="896" t="s">
        <v>1280</v>
      </c>
      <c r="E302" s="896" t="s">
        <v>118</v>
      </c>
      <c r="F302" s="896" t="s">
        <v>1090</v>
      </c>
      <c r="G302" s="896" t="s">
        <v>1084</v>
      </c>
      <c r="H302" s="896">
        <v>2015</v>
      </c>
      <c r="I302" s="896">
        <v>150950</v>
      </c>
      <c r="J302" s="896">
        <v>0</v>
      </c>
      <c r="K302" s="896" t="s">
        <v>1029</v>
      </c>
      <c r="L302" s="896"/>
      <c r="M302" s="896" t="s">
        <v>1281</v>
      </c>
      <c r="N302" s="896"/>
      <c r="O302" s="896"/>
      <c r="P302" s="896" t="s">
        <v>1282</v>
      </c>
    </row>
    <row r="303" spans="2:17">
      <c r="B303" s="896">
        <v>78978</v>
      </c>
      <c r="C303" s="896" t="s">
        <v>992</v>
      </c>
      <c r="D303" s="896" t="s">
        <v>1276</v>
      </c>
      <c r="E303" s="896" t="s">
        <v>118</v>
      </c>
      <c r="F303" s="896" t="s">
        <v>1090</v>
      </c>
      <c r="G303" s="896" t="s">
        <v>1084</v>
      </c>
      <c r="H303" s="896">
        <v>2016</v>
      </c>
      <c r="I303" s="896">
        <v>126343</v>
      </c>
      <c r="J303" s="896">
        <v>13978.368189922114</v>
      </c>
      <c r="K303" s="896" t="s">
        <v>1029</v>
      </c>
      <c r="L303" s="896">
        <v>0</v>
      </c>
      <c r="M303" s="896" t="s">
        <v>1283</v>
      </c>
      <c r="N303" s="896">
        <v>0</v>
      </c>
      <c r="O303" s="896">
        <v>0</v>
      </c>
      <c r="P303" s="896" t="s">
        <v>1086</v>
      </c>
    </row>
    <row r="304" spans="2:17">
      <c r="B304" s="896">
        <v>78979</v>
      </c>
      <c r="C304" s="896" t="s">
        <v>992</v>
      </c>
      <c r="D304" s="896" t="s">
        <v>1276</v>
      </c>
      <c r="E304" s="896" t="s">
        <v>118</v>
      </c>
      <c r="F304" s="896" t="s">
        <v>1090</v>
      </c>
      <c r="G304" s="896" t="s">
        <v>1084</v>
      </c>
      <c r="H304" s="896">
        <v>2016</v>
      </c>
      <c r="I304" s="896">
        <v>146142</v>
      </c>
      <c r="J304" s="896">
        <v>19545.591633927434</v>
      </c>
      <c r="K304" s="896" t="s">
        <v>1029</v>
      </c>
      <c r="L304" s="896">
        <v>0</v>
      </c>
      <c r="M304" s="896" t="s">
        <v>1284</v>
      </c>
      <c r="N304" s="896">
        <v>0</v>
      </c>
      <c r="O304" s="896">
        <v>0</v>
      </c>
      <c r="P304" s="896" t="s">
        <v>1087</v>
      </c>
    </row>
    <row r="305" spans="2:16">
      <c r="B305" s="896">
        <v>78980</v>
      </c>
      <c r="C305" s="896" t="s">
        <v>992</v>
      </c>
      <c r="D305" s="896" t="s">
        <v>1276</v>
      </c>
      <c r="E305" s="896" t="s">
        <v>118</v>
      </c>
      <c r="F305" s="896" t="s">
        <v>1090</v>
      </c>
      <c r="G305" s="896" t="s">
        <v>1084</v>
      </c>
      <c r="H305" s="896">
        <v>2016</v>
      </c>
      <c r="I305" s="896">
        <v>146142</v>
      </c>
      <c r="J305" s="896">
        <v>36802.340222833409</v>
      </c>
      <c r="K305" s="896" t="s">
        <v>1029</v>
      </c>
      <c r="L305" s="896">
        <v>0</v>
      </c>
      <c r="M305" s="896" t="s">
        <v>1284</v>
      </c>
      <c r="N305" s="896">
        <v>0</v>
      </c>
      <c r="O305" s="896">
        <v>0</v>
      </c>
      <c r="P305" s="896" t="s">
        <v>1087</v>
      </c>
    </row>
    <row r="306" spans="2:16">
      <c r="B306" s="896">
        <v>78981</v>
      </c>
      <c r="C306" s="896" t="s">
        <v>992</v>
      </c>
      <c r="D306" s="896" t="s">
        <v>1276</v>
      </c>
      <c r="E306" s="896" t="s">
        <v>118</v>
      </c>
      <c r="F306" s="896" t="s">
        <v>1090</v>
      </c>
      <c r="G306" s="896" t="s">
        <v>1084</v>
      </c>
      <c r="H306" s="896">
        <v>2016</v>
      </c>
      <c r="I306" s="896">
        <v>150270</v>
      </c>
      <c r="J306" s="896">
        <v>120825.6123982405</v>
      </c>
      <c r="K306" s="896" t="s">
        <v>1029</v>
      </c>
      <c r="L306" s="896">
        <v>0</v>
      </c>
      <c r="M306" s="896" t="s">
        <v>1278</v>
      </c>
      <c r="N306" s="896" t="s">
        <v>1015</v>
      </c>
      <c r="O306" s="896" t="s">
        <v>1015</v>
      </c>
      <c r="P306" s="896" t="s">
        <v>1086</v>
      </c>
    </row>
    <row r="307" spans="2:16">
      <c r="B307" s="896">
        <v>78982</v>
      </c>
      <c r="C307" s="896" t="s">
        <v>992</v>
      </c>
      <c r="D307" s="896" t="s">
        <v>1276</v>
      </c>
      <c r="E307" s="896" t="s">
        <v>118</v>
      </c>
      <c r="F307" s="896" t="s">
        <v>1090</v>
      </c>
      <c r="G307" s="896" t="s">
        <v>1084</v>
      </c>
      <c r="H307" s="896">
        <v>2016</v>
      </c>
      <c r="I307" s="896">
        <v>151476</v>
      </c>
      <c r="J307" s="896">
        <v>2244.0678218038461</v>
      </c>
      <c r="K307" s="896" t="s">
        <v>1029</v>
      </c>
      <c r="L307" s="896">
        <v>0</v>
      </c>
      <c r="M307" s="896" t="s">
        <v>1285</v>
      </c>
      <c r="N307" s="896">
        <v>0</v>
      </c>
      <c r="O307" s="896">
        <v>0</v>
      </c>
      <c r="P307" s="896" t="s">
        <v>1086</v>
      </c>
    </row>
    <row r="308" spans="2:16">
      <c r="B308" s="896">
        <v>78983</v>
      </c>
      <c r="C308" s="896" t="s">
        <v>992</v>
      </c>
      <c r="D308" s="896" t="s">
        <v>1276</v>
      </c>
      <c r="E308" s="896" t="s">
        <v>118</v>
      </c>
      <c r="F308" s="896" t="s">
        <v>1090</v>
      </c>
      <c r="G308" s="896" t="s">
        <v>1084</v>
      </c>
      <c r="H308" s="896">
        <v>2016</v>
      </c>
      <c r="I308" s="896">
        <v>151476</v>
      </c>
      <c r="J308" s="896">
        <v>3127.4850460962566</v>
      </c>
      <c r="K308" s="896" t="s">
        <v>1029</v>
      </c>
      <c r="L308" s="896">
        <v>0</v>
      </c>
      <c r="M308" s="896" t="s">
        <v>1285</v>
      </c>
      <c r="N308" s="896">
        <v>0</v>
      </c>
      <c r="O308" s="896">
        <v>0</v>
      </c>
      <c r="P308" s="896" t="s">
        <v>1086</v>
      </c>
    </row>
    <row r="309" spans="2:16">
      <c r="B309" s="896">
        <v>78986</v>
      </c>
      <c r="C309" s="896" t="s">
        <v>992</v>
      </c>
      <c r="D309" s="896" t="s">
        <v>1276</v>
      </c>
      <c r="E309" s="896" t="s">
        <v>118</v>
      </c>
      <c r="F309" s="896" t="s">
        <v>1090</v>
      </c>
      <c r="G309" s="896" t="s">
        <v>1084</v>
      </c>
      <c r="H309" s="896">
        <v>2016</v>
      </c>
      <c r="I309" s="896">
        <v>155048</v>
      </c>
      <c r="J309" s="896">
        <v>37763.734868072825</v>
      </c>
      <c r="K309" s="896" t="s">
        <v>1029</v>
      </c>
      <c r="L309" s="896">
        <v>0</v>
      </c>
      <c r="M309" s="896" t="s">
        <v>1286</v>
      </c>
      <c r="N309" s="896">
        <v>0</v>
      </c>
      <c r="O309" s="896">
        <v>0</v>
      </c>
      <c r="P309" s="896" t="s">
        <v>1086</v>
      </c>
    </row>
    <row r="310" spans="2:16">
      <c r="B310" s="896">
        <v>78990</v>
      </c>
      <c r="C310" s="896" t="s">
        <v>992</v>
      </c>
      <c r="D310" s="896" t="s">
        <v>1276</v>
      </c>
      <c r="E310" s="896" t="s">
        <v>118</v>
      </c>
      <c r="F310" s="896" t="s">
        <v>1090</v>
      </c>
      <c r="G310" s="896" t="s">
        <v>1084</v>
      </c>
      <c r="H310" s="896">
        <v>2016</v>
      </c>
      <c r="I310" s="896">
        <v>156101</v>
      </c>
      <c r="J310" s="896">
        <v>61366.069160618332</v>
      </c>
      <c r="K310" s="896" t="s">
        <v>1029</v>
      </c>
      <c r="L310" s="896">
        <v>0</v>
      </c>
      <c r="M310" s="896" t="s">
        <v>1286</v>
      </c>
      <c r="N310" s="896">
        <v>0</v>
      </c>
      <c r="O310" s="896">
        <v>0</v>
      </c>
      <c r="P310" s="896" t="s">
        <v>1086</v>
      </c>
    </row>
    <row r="311" spans="2:16">
      <c r="B311" s="896">
        <v>78991</v>
      </c>
      <c r="C311" s="896" t="s">
        <v>992</v>
      </c>
      <c r="D311" s="896" t="s">
        <v>1276</v>
      </c>
      <c r="E311" s="896" t="s">
        <v>118</v>
      </c>
      <c r="F311" s="896" t="s">
        <v>1090</v>
      </c>
      <c r="G311" s="896" t="s">
        <v>1084</v>
      </c>
      <c r="H311" s="896">
        <v>2016</v>
      </c>
      <c r="I311" s="896">
        <v>156170</v>
      </c>
      <c r="J311" s="896">
        <v>3214.7893970803339</v>
      </c>
      <c r="K311" s="896" t="s">
        <v>1029</v>
      </c>
      <c r="L311" s="896">
        <v>0</v>
      </c>
      <c r="M311" s="896" t="s">
        <v>1287</v>
      </c>
      <c r="N311" s="896">
        <v>0</v>
      </c>
      <c r="O311" s="896">
        <v>0</v>
      </c>
      <c r="P311" s="896" t="s">
        <v>1086</v>
      </c>
    </row>
    <row r="312" spans="2:16">
      <c r="B312" s="896">
        <v>78992</v>
      </c>
      <c r="C312" s="896" t="s">
        <v>992</v>
      </c>
      <c r="D312" s="896" t="s">
        <v>1276</v>
      </c>
      <c r="E312" s="896" t="s">
        <v>118</v>
      </c>
      <c r="F312" s="896" t="s">
        <v>1090</v>
      </c>
      <c r="G312" s="896" t="s">
        <v>1084</v>
      </c>
      <c r="H312" s="896">
        <v>2016</v>
      </c>
      <c r="I312" s="896">
        <v>156170</v>
      </c>
      <c r="J312" s="896">
        <v>5163.5707319060448</v>
      </c>
      <c r="K312" s="896" t="s">
        <v>1029</v>
      </c>
      <c r="L312" s="896">
        <v>0</v>
      </c>
      <c r="M312" s="896" t="s">
        <v>1287</v>
      </c>
      <c r="N312" s="896">
        <v>0</v>
      </c>
      <c r="O312" s="896">
        <v>0</v>
      </c>
      <c r="P312" s="896" t="s">
        <v>1086</v>
      </c>
    </row>
    <row r="313" spans="2:16">
      <c r="B313" s="896">
        <v>78995</v>
      </c>
      <c r="C313" s="896" t="s">
        <v>992</v>
      </c>
      <c r="D313" s="896" t="s">
        <v>1276</v>
      </c>
      <c r="E313" s="896" t="s">
        <v>118</v>
      </c>
      <c r="F313" s="896" t="s">
        <v>1090</v>
      </c>
      <c r="G313" s="896" t="s">
        <v>1084</v>
      </c>
      <c r="H313" s="896">
        <v>2016</v>
      </c>
      <c r="I313" s="896">
        <v>158613</v>
      </c>
      <c r="J313" s="896">
        <v>37763.734868072825</v>
      </c>
      <c r="K313" s="896" t="s">
        <v>1029</v>
      </c>
      <c r="L313" s="896">
        <v>0</v>
      </c>
      <c r="M313" s="896" t="s">
        <v>1288</v>
      </c>
      <c r="N313" s="896">
        <v>0</v>
      </c>
      <c r="O313" s="896">
        <v>0</v>
      </c>
      <c r="P313" s="896" t="s">
        <v>1184</v>
      </c>
    </row>
    <row r="314" spans="2:16">
      <c r="B314" s="896">
        <v>78996</v>
      </c>
      <c r="C314" s="896" t="s">
        <v>992</v>
      </c>
      <c r="D314" s="896" t="s">
        <v>1276</v>
      </c>
      <c r="E314" s="896" t="s">
        <v>118</v>
      </c>
      <c r="F314" s="896" t="s">
        <v>1090</v>
      </c>
      <c r="G314" s="896" t="s">
        <v>1084</v>
      </c>
      <c r="H314" s="896">
        <v>2016</v>
      </c>
      <c r="I314" s="896">
        <v>159310</v>
      </c>
      <c r="J314" s="896">
        <v>68475.641892088737</v>
      </c>
      <c r="K314" s="896" t="s">
        <v>1029</v>
      </c>
      <c r="L314" s="896">
        <v>0</v>
      </c>
      <c r="M314" s="896" t="s">
        <v>1289</v>
      </c>
      <c r="N314" s="896">
        <v>0</v>
      </c>
      <c r="O314" s="896">
        <v>0</v>
      </c>
      <c r="P314" s="896" t="s">
        <v>1086</v>
      </c>
    </row>
    <row r="315" spans="2:16">
      <c r="B315" s="896">
        <v>78997</v>
      </c>
      <c r="C315" s="896" t="s">
        <v>992</v>
      </c>
      <c r="D315" s="896" t="s">
        <v>1276</v>
      </c>
      <c r="E315" s="896" t="s">
        <v>118</v>
      </c>
      <c r="F315" s="896" t="s">
        <v>1090</v>
      </c>
      <c r="G315" s="896" t="s">
        <v>1084</v>
      </c>
      <c r="H315" s="896">
        <v>2016</v>
      </c>
      <c r="I315" s="896">
        <v>159843</v>
      </c>
      <c r="J315" s="896">
        <v>541717.38857434515</v>
      </c>
      <c r="K315" s="896" t="s">
        <v>1029</v>
      </c>
      <c r="L315" s="896">
        <v>0</v>
      </c>
      <c r="M315" s="896" t="s">
        <v>1290</v>
      </c>
      <c r="N315" s="896">
        <v>0</v>
      </c>
      <c r="O315" s="896">
        <v>0</v>
      </c>
      <c r="P315" s="896" t="s">
        <v>1184</v>
      </c>
    </row>
    <row r="316" spans="2:16">
      <c r="B316" s="896">
        <v>79001</v>
      </c>
      <c r="C316" s="896" t="s">
        <v>992</v>
      </c>
      <c r="D316" s="896" t="s">
        <v>1276</v>
      </c>
      <c r="E316" s="896" t="s">
        <v>118</v>
      </c>
      <c r="F316" s="896" t="s">
        <v>1090</v>
      </c>
      <c r="G316" s="896" t="s">
        <v>1084</v>
      </c>
      <c r="H316" s="896">
        <v>2016</v>
      </c>
      <c r="I316" s="896">
        <v>164884</v>
      </c>
      <c r="J316" s="896">
        <v>40525.176326048444</v>
      </c>
      <c r="K316" s="896" t="s">
        <v>1029</v>
      </c>
      <c r="L316" s="896" t="s">
        <v>798</v>
      </c>
      <c r="M316" s="896" t="s">
        <v>1291</v>
      </c>
      <c r="N316" s="896">
        <v>0</v>
      </c>
      <c r="O316" s="896">
        <v>0</v>
      </c>
      <c r="P316" s="896" t="s">
        <v>1086</v>
      </c>
    </row>
    <row r="317" spans="2:16">
      <c r="B317" s="896">
        <v>79002</v>
      </c>
      <c r="C317" s="896" t="s">
        <v>992</v>
      </c>
      <c r="D317" s="896" t="s">
        <v>1276</v>
      </c>
      <c r="E317" s="896" t="s">
        <v>118</v>
      </c>
      <c r="F317" s="896" t="s">
        <v>1090</v>
      </c>
      <c r="G317" s="896" t="s">
        <v>1084</v>
      </c>
      <c r="H317" s="896">
        <v>2016</v>
      </c>
      <c r="I317" s="896">
        <v>165406</v>
      </c>
      <c r="J317" s="896">
        <v>2762.923055068798</v>
      </c>
      <c r="K317" s="896" t="s">
        <v>1029</v>
      </c>
      <c r="L317" s="896">
        <v>0</v>
      </c>
      <c r="M317" s="896" t="s">
        <v>1292</v>
      </c>
      <c r="N317" s="896">
        <v>0</v>
      </c>
      <c r="O317" s="896">
        <v>0</v>
      </c>
      <c r="P317" s="896" t="s">
        <v>1217</v>
      </c>
    </row>
    <row r="318" spans="2:16">
      <c r="B318" s="896">
        <v>78993</v>
      </c>
      <c r="C318" s="896" t="s">
        <v>992</v>
      </c>
      <c r="D318" s="896" t="s">
        <v>1276</v>
      </c>
      <c r="E318" s="896" t="s">
        <v>118</v>
      </c>
      <c r="F318" s="896" t="s">
        <v>1090</v>
      </c>
      <c r="G318" s="896" t="s">
        <v>1084</v>
      </c>
      <c r="H318" s="896">
        <v>2016</v>
      </c>
      <c r="I318" s="896">
        <v>156182</v>
      </c>
      <c r="J318" s="896">
        <v>14034.816864219178</v>
      </c>
      <c r="K318" s="896" t="s">
        <v>1085</v>
      </c>
      <c r="L318" s="896">
        <v>0</v>
      </c>
      <c r="M318" s="896" t="s">
        <v>1293</v>
      </c>
      <c r="N318" s="896">
        <v>0</v>
      </c>
      <c r="O318" s="896">
        <v>0</v>
      </c>
      <c r="P318" s="896" t="s">
        <v>1086</v>
      </c>
    </row>
    <row r="319" spans="2:16">
      <c r="B319" s="896">
        <v>78994</v>
      </c>
      <c r="C319" s="896" t="s">
        <v>992</v>
      </c>
      <c r="D319" s="896" t="s">
        <v>1276</v>
      </c>
      <c r="E319" s="896" t="s">
        <v>118</v>
      </c>
      <c r="F319" s="896" t="s">
        <v>1090</v>
      </c>
      <c r="G319" s="896" t="s">
        <v>1084</v>
      </c>
      <c r="H319" s="896">
        <v>2016</v>
      </c>
      <c r="I319" s="896">
        <v>156182</v>
      </c>
      <c r="J319" s="896">
        <v>2306.5234037152059</v>
      </c>
      <c r="K319" s="896" t="s">
        <v>1085</v>
      </c>
      <c r="L319" s="896">
        <v>0</v>
      </c>
      <c r="M319" s="896" t="s">
        <v>1293</v>
      </c>
      <c r="N319" s="896">
        <v>0</v>
      </c>
      <c r="O319" s="896">
        <v>0</v>
      </c>
      <c r="P319" s="896" t="s">
        <v>1086</v>
      </c>
    </row>
    <row r="320" spans="2:16">
      <c r="B320" s="896">
        <v>78984</v>
      </c>
      <c r="C320" s="896" t="s">
        <v>992</v>
      </c>
      <c r="D320" s="896" t="s">
        <v>1276</v>
      </c>
      <c r="E320" s="896" t="s">
        <v>118</v>
      </c>
      <c r="F320" s="896" t="s">
        <v>1090</v>
      </c>
      <c r="G320" s="896" t="s">
        <v>1084</v>
      </c>
      <c r="H320" s="896">
        <v>2016</v>
      </c>
      <c r="I320" s="896">
        <v>151788</v>
      </c>
      <c r="J320" s="897">
        <v>56535.796125813809</v>
      </c>
      <c r="K320" s="896" t="s">
        <v>1294</v>
      </c>
      <c r="L320" s="896">
        <v>0</v>
      </c>
      <c r="M320" s="896" t="s">
        <v>1291</v>
      </c>
      <c r="N320" s="896">
        <v>0</v>
      </c>
      <c r="O320" s="896">
        <v>0</v>
      </c>
      <c r="P320" s="896" t="s">
        <v>1086</v>
      </c>
    </row>
    <row r="321" spans="2:17">
      <c r="B321" s="896"/>
      <c r="C321" s="896"/>
      <c r="D321" s="896"/>
      <c r="E321" s="896"/>
      <c r="F321" s="896"/>
      <c r="G321" s="896"/>
      <c r="H321" s="896"/>
      <c r="I321" s="896"/>
      <c r="J321" s="896">
        <f>SUM(J300:J320)</f>
        <v>1104460.0381776886</v>
      </c>
      <c r="K321" s="896"/>
      <c r="L321" s="896"/>
      <c r="M321" s="896"/>
      <c r="N321" s="896"/>
      <c r="O321" s="896"/>
      <c r="P321" s="896"/>
      <c r="Q321" s="896"/>
    </row>
    <row r="322" spans="2:17">
      <c r="B322" s="896"/>
      <c r="C322" s="896"/>
      <c r="D322" s="896"/>
      <c r="E322" s="896"/>
      <c r="F322" s="896"/>
      <c r="G322" s="896"/>
      <c r="H322" s="896"/>
      <c r="I322" s="896"/>
      <c r="J322" s="896"/>
      <c r="K322" s="896"/>
      <c r="L322" s="896"/>
      <c r="M322" s="896"/>
      <c r="N322" s="896"/>
      <c r="O322" s="896"/>
      <c r="P322" s="896"/>
      <c r="Q322" s="896"/>
    </row>
    <row r="323" spans="2:17">
      <c r="B323" s="896"/>
      <c r="C323" s="896"/>
      <c r="D323" s="896"/>
      <c r="E323" s="896"/>
      <c r="F323" s="896"/>
      <c r="G323" s="896"/>
      <c r="H323" s="896"/>
      <c r="I323" s="896"/>
      <c r="J323" s="898">
        <f>SUM(J300:J301)/J321</f>
        <v>3.2872540737390044E-2</v>
      </c>
      <c r="K323" s="890" t="s">
        <v>991</v>
      </c>
      <c r="L323" s="896"/>
      <c r="M323" s="896"/>
      <c r="N323" s="896"/>
      <c r="O323" s="896"/>
      <c r="P323" s="896"/>
    </row>
    <row r="324" spans="2:17">
      <c r="B324" s="896"/>
      <c r="C324" s="896"/>
      <c r="D324" s="896"/>
      <c r="E324" s="896"/>
      <c r="F324" s="896"/>
      <c r="G324" s="896"/>
      <c r="H324" s="896"/>
      <c r="I324" s="896"/>
      <c r="J324" s="898">
        <f>SUM(J302:J317)/J321</f>
        <v>0.90114305613835366</v>
      </c>
      <c r="K324" s="890" t="s">
        <v>1029</v>
      </c>
      <c r="L324" s="896"/>
      <c r="M324" s="896"/>
      <c r="N324" s="896"/>
      <c r="O324" s="896"/>
      <c r="P324" s="896"/>
    </row>
    <row r="325" spans="2:17">
      <c r="B325" s="896"/>
      <c r="C325" s="896"/>
      <c r="D325" s="896"/>
      <c r="E325" s="896"/>
      <c r="F325" s="896"/>
      <c r="G325" s="896"/>
      <c r="H325" s="896"/>
      <c r="I325" s="896"/>
      <c r="J325" s="898">
        <f>SUM(J318:J319)/J321</f>
        <v>1.4795773231322059E-2</v>
      </c>
      <c r="K325" s="890" t="s">
        <v>1295</v>
      </c>
      <c r="L325" s="896"/>
      <c r="M325" s="896"/>
      <c r="N325" s="896"/>
      <c r="O325" s="896"/>
      <c r="P325" s="896"/>
    </row>
    <row r="326" spans="2:17">
      <c r="B326" s="896"/>
      <c r="C326" s="896"/>
      <c r="D326" s="896"/>
      <c r="E326" s="896"/>
      <c r="F326" s="896"/>
      <c r="G326" s="896"/>
      <c r="H326" s="896"/>
      <c r="I326" s="896"/>
      <c r="J326" s="898">
        <f>J320/J321</f>
        <v>5.1188629892934316E-2</v>
      </c>
      <c r="K326" s="899" t="s">
        <v>1294</v>
      </c>
      <c r="L326" s="896"/>
      <c r="M326" s="896"/>
      <c r="N326" s="896"/>
      <c r="O326" s="896"/>
      <c r="P326" s="896"/>
    </row>
    <row r="331" spans="2:17">
      <c r="B331" s="900" t="s">
        <v>1296</v>
      </c>
    </row>
    <row r="332" spans="2:17" ht="42.9">
      <c r="B332" s="887" t="s">
        <v>1070</v>
      </c>
      <c r="C332" s="887" t="s">
        <v>1071</v>
      </c>
      <c r="D332" s="887" t="s">
        <v>844</v>
      </c>
      <c r="E332" s="887" t="s">
        <v>1072</v>
      </c>
      <c r="F332" s="887" t="s">
        <v>1073</v>
      </c>
      <c r="G332" s="887" t="s">
        <v>1074</v>
      </c>
      <c r="H332" s="887" t="s">
        <v>1075</v>
      </c>
      <c r="I332" s="887" t="s">
        <v>1076</v>
      </c>
      <c r="J332" s="887" t="s">
        <v>506</v>
      </c>
      <c r="K332" s="887" t="s">
        <v>773</v>
      </c>
      <c r="L332" s="887" t="s">
        <v>1077</v>
      </c>
      <c r="M332" s="887" t="s">
        <v>1078</v>
      </c>
      <c r="N332" s="887" t="s">
        <v>1079</v>
      </c>
      <c r="O332" s="887" t="s">
        <v>1080</v>
      </c>
      <c r="P332" s="887" t="s">
        <v>1081</v>
      </c>
    </row>
    <row r="333" spans="2:17">
      <c r="B333" s="901">
        <v>96598</v>
      </c>
      <c r="C333" s="902" t="s">
        <v>992</v>
      </c>
      <c r="D333" s="903" t="s">
        <v>1297</v>
      </c>
      <c r="E333" s="902" t="s">
        <v>113</v>
      </c>
      <c r="F333" s="903" t="s">
        <v>1298</v>
      </c>
      <c r="G333" s="902" t="s">
        <v>1084</v>
      </c>
      <c r="H333" s="904">
        <v>2017</v>
      </c>
      <c r="I333" s="905"/>
      <c r="J333" s="906" t="s">
        <v>1299</v>
      </c>
      <c r="K333" s="903"/>
      <c r="L333" s="902"/>
      <c r="M333" s="903"/>
      <c r="N333" s="902"/>
      <c r="O333" s="903"/>
      <c r="P333" s="902" t="s">
        <v>1086</v>
      </c>
    </row>
    <row r="334" spans="2:17">
      <c r="B334" s="907">
        <v>96599</v>
      </c>
      <c r="C334" s="908" t="s">
        <v>992</v>
      </c>
      <c r="D334" s="909" t="s">
        <v>1297</v>
      </c>
      <c r="E334" s="908" t="s">
        <v>113</v>
      </c>
      <c r="F334" s="909" t="s">
        <v>1298</v>
      </c>
      <c r="G334" s="908" t="s">
        <v>1084</v>
      </c>
      <c r="H334" s="910">
        <v>2017</v>
      </c>
      <c r="I334" s="911"/>
      <c r="J334" s="906" t="s">
        <v>1299</v>
      </c>
      <c r="K334" s="909"/>
      <c r="L334" s="908"/>
      <c r="M334" s="909"/>
      <c r="N334" s="908"/>
      <c r="O334" s="909"/>
      <c r="P334" s="908" t="s">
        <v>1086</v>
      </c>
    </row>
    <row r="335" spans="2:17">
      <c r="B335" s="901">
        <v>96600</v>
      </c>
      <c r="C335" s="902" t="s">
        <v>992</v>
      </c>
      <c r="D335" s="903" t="s">
        <v>1297</v>
      </c>
      <c r="E335" s="902" t="s">
        <v>113</v>
      </c>
      <c r="F335" s="903" t="s">
        <v>1298</v>
      </c>
      <c r="G335" s="902" t="s">
        <v>1084</v>
      </c>
      <c r="H335" s="904">
        <v>2017</v>
      </c>
      <c r="I335" s="905"/>
      <c r="J335" s="912" t="s">
        <v>1299</v>
      </c>
      <c r="K335" s="903"/>
      <c r="L335" s="902"/>
      <c r="M335" s="903"/>
      <c r="N335" s="902"/>
      <c r="O335" s="903"/>
      <c r="P335" s="902" t="s">
        <v>1086</v>
      </c>
    </row>
    <row r="336" spans="2:17">
      <c r="B336" s="901"/>
      <c r="C336" s="902"/>
      <c r="D336" s="903"/>
      <c r="E336" s="902"/>
      <c r="F336" s="903"/>
      <c r="G336" s="902"/>
      <c r="H336" s="904"/>
      <c r="I336" s="905"/>
      <c r="J336" s="913">
        <v>1</v>
      </c>
      <c r="K336" s="909" t="s">
        <v>1088</v>
      </c>
      <c r="L336" s="902"/>
      <c r="M336" s="903"/>
      <c r="N336" s="902"/>
      <c r="O336" s="903"/>
      <c r="P336" s="902"/>
    </row>
    <row r="337" spans="2:16">
      <c r="B337" s="901"/>
      <c r="C337" s="902"/>
      <c r="D337" s="903"/>
      <c r="E337" s="902"/>
      <c r="F337" s="903"/>
      <c r="G337" s="902"/>
      <c r="H337" s="904"/>
      <c r="I337" s="905"/>
      <c r="J337" s="906"/>
      <c r="K337" s="903"/>
      <c r="L337" s="902"/>
      <c r="M337" s="903"/>
      <c r="N337" s="902"/>
      <c r="O337" s="903"/>
      <c r="P337" s="902"/>
    </row>
    <row r="338" spans="2:16">
      <c r="B338" s="907">
        <v>96602</v>
      </c>
      <c r="C338" s="908" t="s">
        <v>992</v>
      </c>
      <c r="D338" s="909"/>
      <c r="E338" s="908" t="s">
        <v>124</v>
      </c>
      <c r="F338" s="909" t="s">
        <v>1298</v>
      </c>
      <c r="G338" s="908" t="s">
        <v>1084</v>
      </c>
      <c r="H338" s="910">
        <v>2017</v>
      </c>
      <c r="I338" s="911" t="s">
        <v>1300</v>
      </c>
      <c r="J338" s="912" t="s">
        <v>1301</v>
      </c>
      <c r="K338" s="909" t="s">
        <v>1302</v>
      </c>
      <c r="L338" s="908"/>
      <c r="M338" s="909"/>
      <c r="N338" s="908"/>
      <c r="O338" s="909"/>
      <c r="P338" s="908" t="s">
        <v>1086</v>
      </c>
    </row>
    <row r="339" spans="2:16">
      <c r="B339" s="907"/>
      <c r="C339" s="908"/>
      <c r="D339" s="909"/>
      <c r="E339" s="908"/>
      <c r="F339" s="909"/>
      <c r="G339" s="908"/>
      <c r="H339" s="910"/>
      <c r="I339" s="911"/>
      <c r="J339" s="914">
        <v>1</v>
      </c>
      <c r="K339" s="909" t="s">
        <v>1029</v>
      </c>
      <c r="L339" s="908"/>
      <c r="M339" s="909"/>
      <c r="N339" s="908"/>
      <c r="O339" s="909"/>
      <c r="P339" s="908"/>
    </row>
    <row r="340" spans="2:16">
      <c r="B340" s="907"/>
      <c r="C340" s="908"/>
      <c r="D340" s="909"/>
      <c r="E340" s="908"/>
      <c r="F340" s="909"/>
      <c r="G340" s="908"/>
      <c r="H340" s="910"/>
      <c r="I340" s="911"/>
      <c r="J340" s="906"/>
      <c r="K340" s="909"/>
      <c r="L340" s="908"/>
      <c r="M340" s="909"/>
      <c r="N340" s="908"/>
      <c r="O340" s="909"/>
      <c r="P340" s="908"/>
    </row>
    <row r="341" spans="2:16">
      <c r="B341" s="901">
        <v>96667</v>
      </c>
      <c r="C341" s="902" t="s">
        <v>992</v>
      </c>
      <c r="D341" s="903" t="s">
        <v>1303</v>
      </c>
      <c r="E341" s="902" t="s">
        <v>1098</v>
      </c>
      <c r="F341" s="903" t="s">
        <v>1298</v>
      </c>
      <c r="G341" s="902" t="s">
        <v>1084</v>
      </c>
      <c r="H341" s="904">
        <v>2017</v>
      </c>
      <c r="I341" s="905" t="s">
        <v>1304</v>
      </c>
      <c r="J341" s="906" t="s">
        <v>1299</v>
      </c>
      <c r="K341" s="903"/>
      <c r="L341" s="902"/>
      <c r="M341" s="903"/>
      <c r="N341" s="902"/>
      <c r="O341" s="903"/>
      <c r="P341" s="902" t="s">
        <v>1305</v>
      </c>
    </row>
    <row r="342" spans="2:16">
      <c r="B342" s="907">
        <v>96638</v>
      </c>
      <c r="C342" s="908" t="s">
        <v>992</v>
      </c>
      <c r="D342" s="909" t="s">
        <v>1303</v>
      </c>
      <c r="E342" s="908" t="s">
        <v>1098</v>
      </c>
      <c r="F342" s="909" t="s">
        <v>1298</v>
      </c>
      <c r="G342" s="908" t="s">
        <v>1084</v>
      </c>
      <c r="H342" s="910">
        <v>2017</v>
      </c>
      <c r="I342" s="911" t="s">
        <v>1306</v>
      </c>
      <c r="J342" s="906" t="s">
        <v>1299</v>
      </c>
      <c r="K342" s="909"/>
      <c r="L342" s="908"/>
      <c r="M342" s="909"/>
      <c r="N342" s="908"/>
      <c r="O342" s="909"/>
      <c r="P342" s="908" t="s">
        <v>1307</v>
      </c>
    </row>
    <row r="343" spans="2:16">
      <c r="B343" s="907">
        <v>96606</v>
      </c>
      <c r="C343" s="908" t="s">
        <v>992</v>
      </c>
      <c r="D343" s="909" t="s">
        <v>1303</v>
      </c>
      <c r="E343" s="908" t="s">
        <v>1098</v>
      </c>
      <c r="F343" s="909" t="s">
        <v>1298</v>
      </c>
      <c r="G343" s="908" t="s">
        <v>1084</v>
      </c>
      <c r="H343" s="910">
        <v>2017</v>
      </c>
      <c r="I343" s="911" t="s">
        <v>1308</v>
      </c>
      <c r="J343" s="906" t="s">
        <v>1299</v>
      </c>
      <c r="K343" s="909"/>
      <c r="L343" s="908"/>
      <c r="M343" s="909"/>
      <c r="N343" s="908"/>
      <c r="O343" s="909"/>
      <c r="P343" s="908" t="s">
        <v>1086</v>
      </c>
    </row>
    <row r="344" spans="2:16">
      <c r="B344" s="901">
        <v>96607</v>
      </c>
      <c r="C344" s="902" t="s">
        <v>992</v>
      </c>
      <c r="D344" s="903" t="s">
        <v>1303</v>
      </c>
      <c r="E344" s="902" t="s">
        <v>1098</v>
      </c>
      <c r="F344" s="903" t="s">
        <v>1298</v>
      </c>
      <c r="G344" s="902" t="s">
        <v>1084</v>
      </c>
      <c r="H344" s="904">
        <v>2017</v>
      </c>
      <c r="I344" s="905" t="s">
        <v>1309</v>
      </c>
      <c r="J344" s="906" t="s">
        <v>1299</v>
      </c>
      <c r="K344" s="903"/>
      <c r="L344" s="902"/>
      <c r="M344" s="903"/>
      <c r="N344" s="902"/>
      <c r="O344" s="903"/>
      <c r="P344" s="902" t="s">
        <v>1086</v>
      </c>
    </row>
    <row r="345" spans="2:16">
      <c r="B345" s="901">
        <v>96609</v>
      </c>
      <c r="C345" s="902" t="s">
        <v>992</v>
      </c>
      <c r="D345" s="903" t="s">
        <v>1303</v>
      </c>
      <c r="E345" s="902" t="s">
        <v>1098</v>
      </c>
      <c r="F345" s="903" t="s">
        <v>1298</v>
      </c>
      <c r="G345" s="902" t="s">
        <v>1084</v>
      </c>
      <c r="H345" s="904">
        <v>2017</v>
      </c>
      <c r="I345" s="905" t="s">
        <v>1310</v>
      </c>
      <c r="J345" s="906" t="s">
        <v>1299</v>
      </c>
      <c r="K345" s="903"/>
      <c r="L345" s="902"/>
      <c r="M345" s="903"/>
      <c r="N345" s="902"/>
      <c r="O345" s="903"/>
      <c r="P345" s="902" t="s">
        <v>1087</v>
      </c>
    </row>
    <row r="346" spans="2:16">
      <c r="B346" s="907">
        <v>96610</v>
      </c>
      <c r="C346" s="908" t="s">
        <v>992</v>
      </c>
      <c r="D346" s="909" t="s">
        <v>1303</v>
      </c>
      <c r="E346" s="908" t="s">
        <v>1098</v>
      </c>
      <c r="F346" s="909" t="s">
        <v>1298</v>
      </c>
      <c r="G346" s="908" t="s">
        <v>1084</v>
      </c>
      <c r="H346" s="910">
        <v>2017</v>
      </c>
      <c r="I346" s="911" t="s">
        <v>1311</v>
      </c>
      <c r="J346" s="906" t="s">
        <v>1299</v>
      </c>
      <c r="K346" s="909"/>
      <c r="L346" s="908"/>
      <c r="M346" s="909"/>
      <c r="N346" s="908"/>
      <c r="O346" s="909"/>
      <c r="P346" s="908" t="s">
        <v>1086</v>
      </c>
    </row>
    <row r="347" spans="2:16">
      <c r="B347" s="907">
        <v>96614</v>
      </c>
      <c r="C347" s="908" t="s">
        <v>992</v>
      </c>
      <c r="D347" s="909" t="s">
        <v>1303</v>
      </c>
      <c r="E347" s="908" t="s">
        <v>1098</v>
      </c>
      <c r="F347" s="909" t="s">
        <v>1298</v>
      </c>
      <c r="G347" s="908" t="s">
        <v>1084</v>
      </c>
      <c r="H347" s="910">
        <v>2017</v>
      </c>
      <c r="I347" s="911" t="s">
        <v>1312</v>
      </c>
      <c r="J347" s="906" t="s">
        <v>1299</v>
      </c>
      <c r="K347" s="909"/>
      <c r="L347" s="908"/>
      <c r="M347" s="909"/>
      <c r="N347" s="908"/>
      <c r="O347" s="909"/>
      <c r="P347" s="908" t="s">
        <v>1086</v>
      </c>
    </row>
    <row r="348" spans="2:16">
      <c r="B348" s="901">
        <v>96615</v>
      </c>
      <c r="C348" s="902" t="s">
        <v>992</v>
      </c>
      <c r="D348" s="903" t="s">
        <v>1303</v>
      </c>
      <c r="E348" s="902" t="s">
        <v>1098</v>
      </c>
      <c r="F348" s="903" t="s">
        <v>1298</v>
      </c>
      <c r="G348" s="902" t="s">
        <v>1084</v>
      </c>
      <c r="H348" s="904">
        <v>2017</v>
      </c>
      <c r="I348" s="905" t="s">
        <v>1313</v>
      </c>
      <c r="J348" s="906" t="s">
        <v>1299</v>
      </c>
      <c r="K348" s="903"/>
      <c r="L348" s="902"/>
      <c r="M348" s="903"/>
      <c r="N348" s="902"/>
      <c r="O348" s="903"/>
      <c r="P348" s="902" t="s">
        <v>1087</v>
      </c>
    </row>
    <row r="349" spans="2:16">
      <c r="B349" s="907">
        <v>96616</v>
      </c>
      <c r="C349" s="908" t="s">
        <v>992</v>
      </c>
      <c r="D349" s="909" t="s">
        <v>1303</v>
      </c>
      <c r="E349" s="908" t="s">
        <v>1098</v>
      </c>
      <c r="F349" s="909" t="s">
        <v>1298</v>
      </c>
      <c r="G349" s="908" t="s">
        <v>1084</v>
      </c>
      <c r="H349" s="910">
        <v>2017</v>
      </c>
      <c r="I349" s="911" t="s">
        <v>1314</v>
      </c>
      <c r="J349" s="906" t="s">
        <v>1299</v>
      </c>
      <c r="K349" s="909"/>
      <c r="L349" s="908"/>
      <c r="M349" s="909"/>
      <c r="N349" s="908"/>
      <c r="O349" s="909"/>
      <c r="P349" s="908" t="s">
        <v>1086</v>
      </c>
    </row>
    <row r="350" spans="2:16">
      <c r="B350" s="901">
        <v>96617</v>
      </c>
      <c r="C350" s="902" t="s">
        <v>992</v>
      </c>
      <c r="D350" s="903" t="s">
        <v>1303</v>
      </c>
      <c r="E350" s="902" t="s">
        <v>1098</v>
      </c>
      <c r="F350" s="903" t="s">
        <v>1298</v>
      </c>
      <c r="G350" s="902" t="s">
        <v>1084</v>
      </c>
      <c r="H350" s="904">
        <v>2017</v>
      </c>
      <c r="I350" s="905" t="s">
        <v>1315</v>
      </c>
      <c r="J350" s="906" t="s">
        <v>1299</v>
      </c>
      <c r="K350" s="903"/>
      <c r="L350" s="902"/>
      <c r="M350" s="903"/>
      <c r="N350" s="902"/>
      <c r="O350" s="903"/>
      <c r="P350" s="902" t="s">
        <v>1086</v>
      </c>
    </row>
    <row r="351" spans="2:16">
      <c r="B351" s="907">
        <v>96618</v>
      </c>
      <c r="C351" s="908" t="s">
        <v>992</v>
      </c>
      <c r="D351" s="909" t="s">
        <v>1303</v>
      </c>
      <c r="E351" s="908" t="s">
        <v>1098</v>
      </c>
      <c r="F351" s="909" t="s">
        <v>1298</v>
      </c>
      <c r="G351" s="908" t="s">
        <v>1084</v>
      </c>
      <c r="H351" s="910">
        <v>2017</v>
      </c>
      <c r="I351" s="911" t="s">
        <v>1316</v>
      </c>
      <c r="J351" s="906" t="s">
        <v>1299</v>
      </c>
      <c r="K351" s="909"/>
      <c r="L351" s="908"/>
      <c r="M351" s="909"/>
      <c r="N351" s="908"/>
      <c r="O351" s="909"/>
      <c r="P351" s="908" t="s">
        <v>1086</v>
      </c>
    </row>
    <row r="352" spans="2:16">
      <c r="B352" s="901">
        <v>96619</v>
      </c>
      <c r="C352" s="902" t="s">
        <v>992</v>
      </c>
      <c r="D352" s="903" t="s">
        <v>1303</v>
      </c>
      <c r="E352" s="902" t="s">
        <v>1098</v>
      </c>
      <c r="F352" s="903" t="s">
        <v>1298</v>
      </c>
      <c r="G352" s="902" t="s">
        <v>1084</v>
      </c>
      <c r="H352" s="904">
        <v>2017</v>
      </c>
      <c r="I352" s="905" t="s">
        <v>1317</v>
      </c>
      <c r="J352" s="906" t="s">
        <v>1299</v>
      </c>
      <c r="K352" s="903"/>
      <c r="L352" s="902"/>
      <c r="M352" s="903"/>
      <c r="N352" s="902"/>
      <c r="O352" s="903"/>
      <c r="P352" s="902" t="s">
        <v>1087</v>
      </c>
    </row>
    <row r="353" spans="2:16">
      <c r="B353" s="907">
        <v>96620</v>
      </c>
      <c r="C353" s="908" t="s">
        <v>992</v>
      </c>
      <c r="D353" s="909" t="s">
        <v>1303</v>
      </c>
      <c r="E353" s="908" t="s">
        <v>1098</v>
      </c>
      <c r="F353" s="909" t="s">
        <v>1298</v>
      </c>
      <c r="G353" s="908" t="s">
        <v>1084</v>
      </c>
      <c r="H353" s="910">
        <v>2017</v>
      </c>
      <c r="I353" s="911" t="s">
        <v>1318</v>
      </c>
      <c r="J353" s="906" t="s">
        <v>1299</v>
      </c>
      <c r="K353" s="909"/>
      <c r="L353" s="908"/>
      <c r="M353" s="909"/>
      <c r="N353" s="908"/>
      <c r="O353" s="909"/>
      <c r="P353" s="908" t="s">
        <v>1087</v>
      </c>
    </row>
    <row r="354" spans="2:16">
      <c r="B354" s="901">
        <v>96621</v>
      </c>
      <c r="C354" s="902" t="s">
        <v>992</v>
      </c>
      <c r="D354" s="903" t="s">
        <v>1303</v>
      </c>
      <c r="E354" s="902" t="s">
        <v>1098</v>
      </c>
      <c r="F354" s="903" t="s">
        <v>1298</v>
      </c>
      <c r="G354" s="902" t="s">
        <v>1084</v>
      </c>
      <c r="H354" s="904">
        <v>2017</v>
      </c>
      <c r="I354" s="905" t="s">
        <v>1319</v>
      </c>
      <c r="J354" s="906" t="s">
        <v>1299</v>
      </c>
      <c r="K354" s="903"/>
      <c r="L354" s="902"/>
      <c r="M354" s="903"/>
      <c r="N354" s="902"/>
      <c r="O354" s="903"/>
      <c r="P354" s="902" t="s">
        <v>1086</v>
      </c>
    </row>
    <row r="355" spans="2:16">
      <c r="B355" s="907">
        <v>96622</v>
      </c>
      <c r="C355" s="908" t="s">
        <v>992</v>
      </c>
      <c r="D355" s="909" t="s">
        <v>1303</v>
      </c>
      <c r="E355" s="908" t="s">
        <v>1098</v>
      </c>
      <c r="F355" s="909" t="s">
        <v>1298</v>
      </c>
      <c r="G355" s="908" t="s">
        <v>1084</v>
      </c>
      <c r="H355" s="910">
        <v>2017</v>
      </c>
      <c r="I355" s="911" t="s">
        <v>1320</v>
      </c>
      <c r="J355" s="906" t="s">
        <v>1299</v>
      </c>
      <c r="K355" s="909"/>
      <c r="L355" s="908"/>
      <c r="M355" s="909"/>
      <c r="N355" s="908"/>
      <c r="O355" s="909"/>
      <c r="P355" s="908" t="s">
        <v>1087</v>
      </c>
    </row>
    <row r="356" spans="2:16">
      <c r="B356" s="901">
        <v>96623</v>
      </c>
      <c r="C356" s="902" t="s">
        <v>992</v>
      </c>
      <c r="D356" s="903" t="s">
        <v>1303</v>
      </c>
      <c r="E356" s="902" t="s">
        <v>1098</v>
      </c>
      <c r="F356" s="903" t="s">
        <v>1298</v>
      </c>
      <c r="G356" s="902" t="s">
        <v>1084</v>
      </c>
      <c r="H356" s="904">
        <v>2017</v>
      </c>
      <c r="I356" s="905" t="s">
        <v>1321</v>
      </c>
      <c r="J356" s="906" t="s">
        <v>1299</v>
      </c>
      <c r="K356" s="903"/>
      <c r="L356" s="902"/>
      <c r="M356" s="903"/>
      <c r="N356" s="902"/>
      <c r="O356" s="903"/>
      <c r="P356" s="902" t="s">
        <v>1086</v>
      </c>
    </row>
    <row r="357" spans="2:16">
      <c r="B357" s="901">
        <v>96627</v>
      </c>
      <c r="C357" s="902" t="s">
        <v>992</v>
      </c>
      <c r="D357" s="903" t="s">
        <v>1303</v>
      </c>
      <c r="E357" s="902" t="s">
        <v>1098</v>
      </c>
      <c r="F357" s="903" t="s">
        <v>1298</v>
      </c>
      <c r="G357" s="902" t="s">
        <v>1084</v>
      </c>
      <c r="H357" s="904">
        <v>2017</v>
      </c>
      <c r="I357" s="905" t="s">
        <v>1322</v>
      </c>
      <c r="J357" s="906" t="s">
        <v>1299</v>
      </c>
      <c r="K357" s="903"/>
      <c r="L357" s="902"/>
      <c r="M357" s="903"/>
      <c r="N357" s="902"/>
      <c r="O357" s="903"/>
      <c r="P357" s="902" t="s">
        <v>1086</v>
      </c>
    </row>
    <row r="358" spans="2:16">
      <c r="B358" s="901">
        <v>96629</v>
      </c>
      <c r="C358" s="902" t="s">
        <v>992</v>
      </c>
      <c r="D358" s="903" t="s">
        <v>1303</v>
      </c>
      <c r="E358" s="902" t="s">
        <v>1098</v>
      </c>
      <c r="F358" s="903" t="s">
        <v>1298</v>
      </c>
      <c r="G358" s="902" t="s">
        <v>1084</v>
      </c>
      <c r="H358" s="904">
        <v>2017</v>
      </c>
      <c r="I358" s="905" t="s">
        <v>1323</v>
      </c>
      <c r="J358" s="906" t="s">
        <v>1299</v>
      </c>
      <c r="K358" s="903"/>
      <c r="L358" s="902"/>
      <c r="M358" s="903"/>
      <c r="N358" s="902"/>
      <c r="O358" s="903"/>
      <c r="P358" s="902" t="s">
        <v>1087</v>
      </c>
    </row>
    <row r="359" spans="2:16">
      <c r="B359" s="907">
        <v>96630</v>
      </c>
      <c r="C359" s="908" t="s">
        <v>992</v>
      </c>
      <c r="D359" s="909" t="s">
        <v>1303</v>
      </c>
      <c r="E359" s="908" t="s">
        <v>1098</v>
      </c>
      <c r="F359" s="909" t="s">
        <v>1298</v>
      </c>
      <c r="G359" s="908" t="s">
        <v>1084</v>
      </c>
      <c r="H359" s="910">
        <v>2017</v>
      </c>
      <c r="I359" s="911" t="s">
        <v>1324</v>
      </c>
      <c r="J359" s="906" t="s">
        <v>1299</v>
      </c>
      <c r="K359" s="909"/>
      <c r="L359" s="908"/>
      <c r="M359" s="909"/>
      <c r="N359" s="908"/>
      <c r="O359" s="909"/>
      <c r="P359" s="908" t="s">
        <v>1086</v>
      </c>
    </row>
    <row r="360" spans="2:16">
      <c r="B360" s="901">
        <v>96631</v>
      </c>
      <c r="C360" s="902" t="s">
        <v>992</v>
      </c>
      <c r="D360" s="903" t="s">
        <v>1303</v>
      </c>
      <c r="E360" s="902" t="s">
        <v>1098</v>
      </c>
      <c r="F360" s="903" t="s">
        <v>1298</v>
      </c>
      <c r="G360" s="902" t="s">
        <v>1084</v>
      </c>
      <c r="H360" s="904">
        <v>2017</v>
      </c>
      <c r="I360" s="905" t="s">
        <v>1325</v>
      </c>
      <c r="J360" s="906" t="s">
        <v>1299</v>
      </c>
      <c r="K360" s="903"/>
      <c r="L360" s="902"/>
      <c r="M360" s="903"/>
      <c r="N360" s="902"/>
      <c r="O360" s="903"/>
      <c r="P360" s="902" t="s">
        <v>1086</v>
      </c>
    </row>
    <row r="361" spans="2:16">
      <c r="B361" s="901">
        <v>96633</v>
      </c>
      <c r="C361" s="902" t="s">
        <v>992</v>
      </c>
      <c r="D361" s="903" t="s">
        <v>1303</v>
      </c>
      <c r="E361" s="902" t="s">
        <v>1098</v>
      </c>
      <c r="F361" s="903" t="s">
        <v>1298</v>
      </c>
      <c r="G361" s="902" t="s">
        <v>1084</v>
      </c>
      <c r="H361" s="904">
        <v>2017</v>
      </c>
      <c r="I361" s="905" t="s">
        <v>1326</v>
      </c>
      <c r="J361" s="906" t="s">
        <v>1299</v>
      </c>
      <c r="K361" s="903"/>
      <c r="L361" s="902"/>
      <c r="M361" s="903"/>
      <c r="N361" s="902"/>
      <c r="O361" s="903"/>
      <c r="P361" s="902" t="s">
        <v>1086</v>
      </c>
    </row>
    <row r="362" spans="2:16">
      <c r="B362" s="907">
        <v>96634</v>
      </c>
      <c r="C362" s="908" t="s">
        <v>992</v>
      </c>
      <c r="D362" s="909" t="s">
        <v>1303</v>
      </c>
      <c r="E362" s="908" t="s">
        <v>1098</v>
      </c>
      <c r="F362" s="909" t="s">
        <v>1298</v>
      </c>
      <c r="G362" s="908" t="s">
        <v>1084</v>
      </c>
      <c r="H362" s="910">
        <v>2017</v>
      </c>
      <c r="I362" s="911" t="s">
        <v>1327</v>
      </c>
      <c r="J362" s="906" t="s">
        <v>1299</v>
      </c>
      <c r="K362" s="909"/>
      <c r="L362" s="908"/>
      <c r="M362" s="909"/>
      <c r="N362" s="908"/>
      <c r="O362" s="909"/>
      <c r="P362" s="908" t="s">
        <v>1086</v>
      </c>
    </row>
    <row r="363" spans="2:16">
      <c r="B363" s="901">
        <v>96635</v>
      </c>
      <c r="C363" s="902" t="s">
        <v>992</v>
      </c>
      <c r="D363" s="903" t="s">
        <v>1303</v>
      </c>
      <c r="E363" s="902" t="s">
        <v>1098</v>
      </c>
      <c r="F363" s="903" t="s">
        <v>1298</v>
      </c>
      <c r="G363" s="902" t="s">
        <v>1084</v>
      </c>
      <c r="H363" s="904">
        <v>2017</v>
      </c>
      <c r="I363" s="905" t="s">
        <v>1328</v>
      </c>
      <c r="J363" s="906" t="s">
        <v>1299</v>
      </c>
      <c r="K363" s="903"/>
      <c r="L363" s="902"/>
      <c r="M363" s="903"/>
      <c r="N363" s="902"/>
      <c r="O363" s="903"/>
      <c r="P363" s="902" t="s">
        <v>1086</v>
      </c>
    </row>
    <row r="364" spans="2:16">
      <c r="B364" s="907">
        <v>96636</v>
      </c>
      <c r="C364" s="908" t="s">
        <v>992</v>
      </c>
      <c r="D364" s="909" t="s">
        <v>1303</v>
      </c>
      <c r="E364" s="908" t="s">
        <v>1098</v>
      </c>
      <c r="F364" s="909" t="s">
        <v>1298</v>
      </c>
      <c r="G364" s="908" t="s">
        <v>1084</v>
      </c>
      <c r="H364" s="910">
        <v>2017</v>
      </c>
      <c r="I364" s="911" t="s">
        <v>1329</v>
      </c>
      <c r="J364" s="906" t="s">
        <v>1299</v>
      </c>
      <c r="K364" s="909"/>
      <c r="L364" s="908"/>
      <c r="M364" s="909"/>
      <c r="N364" s="908"/>
      <c r="O364" s="909"/>
      <c r="P364" s="908" t="s">
        <v>1086</v>
      </c>
    </row>
    <row r="365" spans="2:16">
      <c r="B365" s="901">
        <v>96637</v>
      </c>
      <c r="C365" s="902" t="s">
        <v>992</v>
      </c>
      <c r="D365" s="903" t="s">
        <v>1303</v>
      </c>
      <c r="E365" s="902" t="s">
        <v>1098</v>
      </c>
      <c r="F365" s="903" t="s">
        <v>1298</v>
      </c>
      <c r="G365" s="902" t="s">
        <v>1084</v>
      </c>
      <c r="H365" s="904">
        <v>2017</v>
      </c>
      <c r="I365" s="905" t="s">
        <v>1330</v>
      </c>
      <c r="J365" s="906" t="s">
        <v>1299</v>
      </c>
      <c r="K365" s="903"/>
      <c r="L365" s="902"/>
      <c r="M365" s="903"/>
      <c r="N365" s="902"/>
      <c r="O365" s="903"/>
      <c r="P365" s="902" t="s">
        <v>1087</v>
      </c>
    </row>
    <row r="366" spans="2:16">
      <c r="B366" s="901">
        <v>96639</v>
      </c>
      <c r="C366" s="902" t="s">
        <v>992</v>
      </c>
      <c r="D366" s="903" t="s">
        <v>1303</v>
      </c>
      <c r="E366" s="902" t="s">
        <v>1098</v>
      </c>
      <c r="F366" s="903" t="s">
        <v>1298</v>
      </c>
      <c r="G366" s="902" t="s">
        <v>1084</v>
      </c>
      <c r="H366" s="904">
        <v>2017</v>
      </c>
      <c r="I366" s="905" t="s">
        <v>1331</v>
      </c>
      <c r="J366" s="906" t="s">
        <v>1299</v>
      </c>
      <c r="K366" s="903"/>
      <c r="L366" s="902"/>
      <c r="M366" s="903"/>
      <c r="N366" s="902"/>
      <c r="O366" s="903"/>
      <c r="P366" s="902" t="s">
        <v>1086</v>
      </c>
    </row>
    <row r="367" spans="2:16">
      <c r="B367" s="907">
        <v>96640</v>
      </c>
      <c r="C367" s="908" t="s">
        <v>992</v>
      </c>
      <c r="D367" s="909" t="s">
        <v>1303</v>
      </c>
      <c r="E367" s="908" t="s">
        <v>1098</v>
      </c>
      <c r="F367" s="909" t="s">
        <v>1298</v>
      </c>
      <c r="G367" s="908" t="s">
        <v>1084</v>
      </c>
      <c r="H367" s="910">
        <v>2017</v>
      </c>
      <c r="I367" s="911" t="s">
        <v>1332</v>
      </c>
      <c r="J367" s="906" t="s">
        <v>1299</v>
      </c>
      <c r="K367" s="909"/>
      <c r="L367" s="908"/>
      <c r="M367" s="909"/>
      <c r="N367" s="908"/>
      <c r="O367" s="909"/>
      <c r="P367" s="908" t="s">
        <v>1086</v>
      </c>
    </row>
    <row r="368" spans="2:16">
      <c r="B368" s="901">
        <v>96641</v>
      </c>
      <c r="C368" s="902" t="s">
        <v>992</v>
      </c>
      <c r="D368" s="903" t="s">
        <v>1303</v>
      </c>
      <c r="E368" s="902" t="s">
        <v>1098</v>
      </c>
      <c r="F368" s="903" t="s">
        <v>1298</v>
      </c>
      <c r="G368" s="902" t="s">
        <v>1084</v>
      </c>
      <c r="H368" s="904">
        <v>2017</v>
      </c>
      <c r="I368" s="905" t="s">
        <v>1333</v>
      </c>
      <c r="J368" s="906" t="s">
        <v>1299</v>
      </c>
      <c r="K368" s="903"/>
      <c r="L368" s="902"/>
      <c r="M368" s="903"/>
      <c r="N368" s="902"/>
      <c r="O368" s="903"/>
      <c r="P368" s="902" t="s">
        <v>1086</v>
      </c>
    </row>
    <row r="369" spans="2:16">
      <c r="B369" s="907">
        <v>96642</v>
      </c>
      <c r="C369" s="908" t="s">
        <v>992</v>
      </c>
      <c r="D369" s="909" t="s">
        <v>1303</v>
      </c>
      <c r="E369" s="908" t="s">
        <v>1098</v>
      </c>
      <c r="F369" s="909" t="s">
        <v>1298</v>
      </c>
      <c r="G369" s="908" t="s">
        <v>1084</v>
      </c>
      <c r="H369" s="910">
        <v>2017</v>
      </c>
      <c r="I369" s="911" t="s">
        <v>1334</v>
      </c>
      <c r="J369" s="906" t="s">
        <v>1299</v>
      </c>
      <c r="K369" s="909"/>
      <c r="L369" s="908"/>
      <c r="M369" s="909"/>
      <c r="N369" s="908"/>
      <c r="O369" s="909"/>
      <c r="P369" s="908" t="s">
        <v>1087</v>
      </c>
    </row>
    <row r="370" spans="2:16">
      <c r="B370" s="901">
        <v>96643</v>
      </c>
      <c r="C370" s="902" t="s">
        <v>992</v>
      </c>
      <c r="D370" s="903" t="s">
        <v>1303</v>
      </c>
      <c r="E370" s="902" t="s">
        <v>1098</v>
      </c>
      <c r="F370" s="903" t="s">
        <v>1298</v>
      </c>
      <c r="G370" s="902" t="s">
        <v>1084</v>
      </c>
      <c r="H370" s="904">
        <v>2017</v>
      </c>
      <c r="I370" s="905" t="s">
        <v>1335</v>
      </c>
      <c r="J370" s="906" t="s">
        <v>1299</v>
      </c>
      <c r="K370" s="903"/>
      <c r="L370" s="902"/>
      <c r="M370" s="903"/>
      <c r="N370" s="902"/>
      <c r="O370" s="903"/>
      <c r="P370" s="902" t="s">
        <v>1087</v>
      </c>
    </row>
    <row r="371" spans="2:16">
      <c r="B371" s="907">
        <v>96644</v>
      </c>
      <c r="C371" s="908" t="s">
        <v>992</v>
      </c>
      <c r="D371" s="909" t="s">
        <v>1303</v>
      </c>
      <c r="E371" s="908" t="s">
        <v>1098</v>
      </c>
      <c r="F371" s="909" t="s">
        <v>1298</v>
      </c>
      <c r="G371" s="908" t="s">
        <v>1084</v>
      </c>
      <c r="H371" s="910">
        <v>2017</v>
      </c>
      <c r="I371" s="911" t="s">
        <v>1336</v>
      </c>
      <c r="J371" s="906" t="s">
        <v>1299</v>
      </c>
      <c r="K371" s="909"/>
      <c r="L371" s="908"/>
      <c r="M371" s="909"/>
      <c r="N371" s="908"/>
      <c r="O371" s="909"/>
      <c r="P371" s="908" t="s">
        <v>1087</v>
      </c>
    </row>
    <row r="372" spans="2:16">
      <c r="B372" s="901">
        <v>96645</v>
      </c>
      <c r="C372" s="902" t="s">
        <v>992</v>
      </c>
      <c r="D372" s="903" t="s">
        <v>1303</v>
      </c>
      <c r="E372" s="902" t="s">
        <v>1098</v>
      </c>
      <c r="F372" s="903" t="s">
        <v>1298</v>
      </c>
      <c r="G372" s="902" t="s">
        <v>1084</v>
      </c>
      <c r="H372" s="904">
        <v>2017</v>
      </c>
      <c r="I372" s="905" t="s">
        <v>1337</v>
      </c>
      <c r="J372" s="906" t="s">
        <v>1299</v>
      </c>
      <c r="K372" s="903"/>
      <c r="L372" s="902"/>
      <c r="M372" s="903"/>
      <c r="N372" s="902"/>
      <c r="O372" s="903"/>
      <c r="P372" s="902" t="s">
        <v>1087</v>
      </c>
    </row>
    <row r="373" spans="2:16">
      <c r="B373" s="907">
        <v>96646</v>
      </c>
      <c r="C373" s="908" t="s">
        <v>992</v>
      </c>
      <c r="D373" s="909" t="s">
        <v>1303</v>
      </c>
      <c r="E373" s="908" t="s">
        <v>1098</v>
      </c>
      <c r="F373" s="909" t="s">
        <v>1298</v>
      </c>
      <c r="G373" s="908" t="s">
        <v>1084</v>
      </c>
      <c r="H373" s="910">
        <v>2017</v>
      </c>
      <c r="I373" s="911" t="s">
        <v>1338</v>
      </c>
      <c r="J373" s="906" t="s">
        <v>1299</v>
      </c>
      <c r="K373" s="909"/>
      <c r="L373" s="908"/>
      <c r="M373" s="909"/>
      <c r="N373" s="908"/>
      <c r="O373" s="909"/>
      <c r="P373" s="908" t="s">
        <v>1086</v>
      </c>
    </row>
    <row r="374" spans="2:16">
      <c r="B374" s="907">
        <v>96648</v>
      </c>
      <c r="C374" s="908" t="s">
        <v>992</v>
      </c>
      <c r="D374" s="909" t="s">
        <v>1303</v>
      </c>
      <c r="E374" s="908" t="s">
        <v>1098</v>
      </c>
      <c r="F374" s="909" t="s">
        <v>1298</v>
      </c>
      <c r="G374" s="908" t="s">
        <v>1084</v>
      </c>
      <c r="H374" s="910">
        <v>2017</v>
      </c>
      <c r="I374" s="911" t="s">
        <v>1339</v>
      </c>
      <c r="J374" s="906" t="s">
        <v>1299</v>
      </c>
      <c r="K374" s="909"/>
      <c r="L374" s="908"/>
      <c r="M374" s="909"/>
      <c r="N374" s="908"/>
      <c r="O374" s="909"/>
      <c r="P374" s="908" t="s">
        <v>1086</v>
      </c>
    </row>
    <row r="375" spans="2:16">
      <c r="B375" s="901">
        <v>96653</v>
      </c>
      <c r="C375" s="902" t="s">
        <v>992</v>
      </c>
      <c r="D375" s="903" t="s">
        <v>1303</v>
      </c>
      <c r="E375" s="902" t="s">
        <v>1098</v>
      </c>
      <c r="F375" s="903" t="s">
        <v>1298</v>
      </c>
      <c r="G375" s="902" t="s">
        <v>1084</v>
      </c>
      <c r="H375" s="904">
        <v>2017</v>
      </c>
      <c r="I375" s="905" t="s">
        <v>1340</v>
      </c>
      <c r="J375" s="906" t="s">
        <v>1299</v>
      </c>
      <c r="K375" s="903"/>
      <c r="L375" s="902"/>
      <c r="M375" s="903"/>
      <c r="N375" s="902"/>
      <c r="O375" s="903"/>
      <c r="P375" s="902" t="s">
        <v>1086</v>
      </c>
    </row>
    <row r="376" spans="2:16">
      <c r="B376" s="901">
        <v>96657</v>
      </c>
      <c r="C376" s="902" t="s">
        <v>992</v>
      </c>
      <c r="D376" s="903" t="s">
        <v>1303</v>
      </c>
      <c r="E376" s="902" t="s">
        <v>1098</v>
      </c>
      <c r="F376" s="903" t="s">
        <v>1298</v>
      </c>
      <c r="G376" s="902" t="s">
        <v>1084</v>
      </c>
      <c r="H376" s="904">
        <v>2017</v>
      </c>
      <c r="I376" s="905" t="s">
        <v>1341</v>
      </c>
      <c r="J376" s="906" t="s">
        <v>1299</v>
      </c>
      <c r="K376" s="903"/>
      <c r="L376" s="902"/>
      <c r="M376" s="903"/>
      <c r="N376" s="902"/>
      <c r="O376" s="903"/>
      <c r="P376" s="902" t="s">
        <v>1086</v>
      </c>
    </row>
    <row r="377" spans="2:16">
      <c r="B377" s="907">
        <v>96658</v>
      </c>
      <c r="C377" s="908" t="s">
        <v>992</v>
      </c>
      <c r="D377" s="909" t="s">
        <v>1303</v>
      </c>
      <c r="E377" s="908" t="s">
        <v>1098</v>
      </c>
      <c r="F377" s="909" t="s">
        <v>1298</v>
      </c>
      <c r="G377" s="908" t="s">
        <v>1084</v>
      </c>
      <c r="H377" s="910">
        <v>2017</v>
      </c>
      <c r="I377" s="911" t="s">
        <v>1342</v>
      </c>
      <c r="J377" s="906" t="s">
        <v>1299</v>
      </c>
      <c r="K377" s="909"/>
      <c r="L377" s="908"/>
      <c r="M377" s="909"/>
      <c r="N377" s="908"/>
      <c r="O377" s="909"/>
      <c r="P377" s="908" t="s">
        <v>1087</v>
      </c>
    </row>
    <row r="378" spans="2:16">
      <c r="B378" s="901">
        <v>96659</v>
      </c>
      <c r="C378" s="902" t="s">
        <v>992</v>
      </c>
      <c r="D378" s="903" t="s">
        <v>1303</v>
      </c>
      <c r="E378" s="902" t="s">
        <v>1098</v>
      </c>
      <c r="F378" s="903" t="s">
        <v>1298</v>
      </c>
      <c r="G378" s="902" t="s">
        <v>1084</v>
      </c>
      <c r="H378" s="904">
        <v>2017</v>
      </c>
      <c r="I378" s="905" t="s">
        <v>1343</v>
      </c>
      <c r="J378" s="906" t="s">
        <v>1299</v>
      </c>
      <c r="K378" s="903"/>
      <c r="L378" s="902"/>
      <c r="M378" s="903"/>
      <c r="N378" s="902"/>
      <c r="O378" s="903"/>
      <c r="P378" s="902" t="s">
        <v>1086</v>
      </c>
    </row>
    <row r="379" spans="2:16">
      <c r="B379" s="907">
        <v>96660</v>
      </c>
      <c r="C379" s="908" t="s">
        <v>992</v>
      </c>
      <c r="D379" s="909" t="s">
        <v>1303</v>
      </c>
      <c r="E379" s="908" t="s">
        <v>1098</v>
      </c>
      <c r="F379" s="909" t="s">
        <v>1298</v>
      </c>
      <c r="G379" s="908" t="s">
        <v>1084</v>
      </c>
      <c r="H379" s="910">
        <v>2017</v>
      </c>
      <c r="I379" s="911" t="s">
        <v>1344</v>
      </c>
      <c r="J379" s="906" t="s">
        <v>1299</v>
      </c>
      <c r="K379" s="909"/>
      <c r="L379" s="908"/>
      <c r="M379" s="909"/>
      <c r="N379" s="908"/>
      <c r="O379" s="909"/>
      <c r="P379" s="908" t="s">
        <v>1086</v>
      </c>
    </row>
    <row r="380" spans="2:16">
      <c r="B380" s="901">
        <v>96661</v>
      </c>
      <c r="C380" s="902" t="s">
        <v>992</v>
      </c>
      <c r="D380" s="903" t="s">
        <v>1303</v>
      </c>
      <c r="E380" s="902" t="s">
        <v>1098</v>
      </c>
      <c r="F380" s="903" t="s">
        <v>1298</v>
      </c>
      <c r="G380" s="902" t="s">
        <v>1084</v>
      </c>
      <c r="H380" s="904">
        <v>2017</v>
      </c>
      <c r="I380" s="905" t="s">
        <v>1345</v>
      </c>
      <c r="J380" s="906" t="s">
        <v>1299</v>
      </c>
      <c r="K380" s="903"/>
      <c r="L380" s="902"/>
      <c r="M380" s="903"/>
      <c r="N380" s="902"/>
      <c r="O380" s="903"/>
      <c r="P380" s="902" t="s">
        <v>1087</v>
      </c>
    </row>
    <row r="381" spans="2:16">
      <c r="B381" s="907">
        <v>96662</v>
      </c>
      <c r="C381" s="908" t="s">
        <v>992</v>
      </c>
      <c r="D381" s="909" t="s">
        <v>1303</v>
      </c>
      <c r="E381" s="908" t="s">
        <v>1098</v>
      </c>
      <c r="F381" s="909" t="s">
        <v>1298</v>
      </c>
      <c r="G381" s="908" t="s">
        <v>1084</v>
      </c>
      <c r="H381" s="910">
        <v>2017</v>
      </c>
      <c r="I381" s="911" t="s">
        <v>1346</v>
      </c>
      <c r="J381" s="906" t="s">
        <v>1299</v>
      </c>
      <c r="K381" s="909"/>
      <c r="L381" s="908"/>
      <c r="M381" s="909"/>
      <c r="N381" s="908"/>
      <c r="O381" s="909"/>
      <c r="P381" s="908" t="s">
        <v>1086</v>
      </c>
    </row>
    <row r="382" spans="2:16">
      <c r="B382" s="901">
        <v>96663</v>
      </c>
      <c r="C382" s="902" t="s">
        <v>992</v>
      </c>
      <c r="D382" s="903" t="s">
        <v>1303</v>
      </c>
      <c r="E382" s="902" t="s">
        <v>1098</v>
      </c>
      <c r="F382" s="903" t="s">
        <v>1298</v>
      </c>
      <c r="G382" s="902" t="s">
        <v>1084</v>
      </c>
      <c r="H382" s="904">
        <v>2017</v>
      </c>
      <c r="I382" s="905" t="s">
        <v>1347</v>
      </c>
      <c r="J382" s="906" t="s">
        <v>1299</v>
      </c>
      <c r="K382" s="903"/>
      <c r="L382" s="902"/>
      <c r="M382" s="903"/>
      <c r="N382" s="902"/>
      <c r="O382" s="903"/>
      <c r="P382" s="902" t="s">
        <v>1086</v>
      </c>
    </row>
    <row r="383" spans="2:16">
      <c r="B383" s="907">
        <v>96664</v>
      </c>
      <c r="C383" s="908" t="s">
        <v>992</v>
      </c>
      <c r="D383" s="909" t="s">
        <v>1303</v>
      </c>
      <c r="E383" s="908" t="s">
        <v>1098</v>
      </c>
      <c r="F383" s="909" t="s">
        <v>1298</v>
      </c>
      <c r="G383" s="908" t="s">
        <v>1084</v>
      </c>
      <c r="H383" s="910">
        <v>2017</v>
      </c>
      <c r="I383" s="911" t="s">
        <v>1348</v>
      </c>
      <c r="J383" s="906" t="s">
        <v>1299</v>
      </c>
      <c r="K383" s="909"/>
      <c r="L383" s="908"/>
      <c r="M383" s="909"/>
      <c r="N383" s="908"/>
      <c r="O383" s="909"/>
      <c r="P383" s="908" t="s">
        <v>1086</v>
      </c>
    </row>
    <row r="384" spans="2:16">
      <c r="B384" s="901">
        <v>96665</v>
      </c>
      <c r="C384" s="902" t="s">
        <v>992</v>
      </c>
      <c r="D384" s="903" t="s">
        <v>1303</v>
      </c>
      <c r="E384" s="902" t="s">
        <v>1098</v>
      </c>
      <c r="F384" s="903" t="s">
        <v>1298</v>
      </c>
      <c r="G384" s="902" t="s">
        <v>1084</v>
      </c>
      <c r="H384" s="904">
        <v>2017</v>
      </c>
      <c r="I384" s="905" t="s">
        <v>1349</v>
      </c>
      <c r="J384" s="906" t="s">
        <v>1299</v>
      </c>
      <c r="K384" s="903"/>
      <c r="L384" s="902"/>
      <c r="M384" s="903"/>
      <c r="N384" s="902"/>
      <c r="O384" s="903"/>
      <c r="P384" s="902" t="s">
        <v>1086</v>
      </c>
    </row>
    <row r="385" spans="2:16">
      <c r="B385" s="907">
        <v>96666</v>
      </c>
      <c r="C385" s="908" t="s">
        <v>992</v>
      </c>
      <c r="D385" s="909" t="s">
        <v>1303</v>
      </c>
      <c r="E385" s="908" t="s">
        <v>1098</v>
      </c>
      <c r="F385" s="909" t="s">
        <v>1298</v>
      </c>
      <c r="G385" s="908" t="s">
        <v>1084</v>
      </c>
      <c r="H385" s="910">
        <v>2017</v>
      </c>
      <c r="I385" s="911" t="s">
        <v>1350</v>
      </c>
      <c r="J385" s="906" t="s">
        <v>1299</v>
      </c>
      <c r="K385" s="909"/>
      <c r="L385" s="908"/>
      <c r="M385" s="909"/>
      <c r="N385" s="908"/>
      <c r="O385" s="909"/>
      <c r="P385" s="908" t="s">
        <v>1086</v>
      </c>
    </row>
    <row r="386" spans="2:16">
      <c r="B386" s="907">
        <v>96668</v>
      </c>
      <c r="C386" s="908" t="s">
        <v>992</v>
      </c>
      <c r="D386" s="909" t="s">
        <v>1303</v>
      </c>
      <c r="E386" s="908" t="s">
        <v>1098</v>
      </c>
      <c r="F386" s="909" t="s">
        <v>1298</v>
      </c>
      <c r="G386" s="908" t="s">
        <v>1084</v>
      </c>
      <c r="H386" s="910">
        <v>2017</v>
      </c>
      <c r="I386" s="911" t="s">
        <v>1351</v>
      </c>
      <c r="J386" s="906" t="s">
        <v>1299</v>
      </c>
      <c r="K386" s="909"/>
      <c r="L386" s="908"/>
      <c r="M386" s="909"/>
      <c r="N386" s="908"/>
      <c r="O386" s="909"/>
      <c r="P386" s="908" t="s">
        <v>1087</v>
      </c>
    </row>
    <row r="387" spans="2:16">
      <c r="B387" s="901">
        <v>96669</v>
      </c>
      <c r="C387" s="902" t="s">
        <v>992</v>
      </c>
      <c r="D387" s="903" t="s">
        <v>1303</v>
      </c>
      <c r="E387" s="902" t="s">
        <v>1098</v>
      </c>
      <c r="F387" s="903" t="s">
        <v>1298</v>
      </c>
      <c r="G387" s="902" t="s">
        <v>1084</v>
      </c>
      <c r="H387" s="904">
        <v>2017</v>
      </c>
      <c r="I387" s="905" t="s">
        <v>1352</v>
      </c>
      <c r="J387" s="906" t="s">
        <v>1299</v>
      </c>
      <c r="K387" s="903"/>
      <c r="L387" s="902"/>
      <c r="M387" s="903"/>
      <c r="N387" s="902"/>
      <c r="O387" s="903"/>
      <c r="P387" s="902" t="s">
        <v>1086</v>
      </c>
    </row>
    <row r="388" spans="2:16">
      <c r="B388" s="901">
        <v>96671</v>
      </c>
      <c r="C388" s="902" t="s">
        <v>992</v>
      </c>
      <c r="D388" s="903" t="s">
        <v>1303</v>
      </c>
      <c r="E388" s="902" t="s">
        <v>1098</v>
      </c>
      <c r="F388" s="903" t="s">
        <v>1298</v>
      </c>
      <c r="G388" s="902" t="s">
        <v>1084</v>
      </c>
      <c r="H388" s="904">
        <v>2017</v>
      </c>
      <c r="I388" s="905" t="s">
        <v>1353</v>
      </c>
      <c r="J388" s="906" t="s">
        <v>1299</v>
      </c>
      <c r="K388" s="903"/>
      <c r="L388" s="902"/>
      <c r="M388" s="903"/>
      <c r="N388" s="902"/>
      <c r="O388" s="903"/>
      <c r="P388" s="902" t="s">
        <v>1087</v>
      </c>
    </row>
    <row r="389" spans="2:16">
      <c r="B389" s="907">
        <v>96672</v>
      </c>
      <c r="C389" s="908" t="s">
        <v>992</v>
      </c>
      <c r="D389" s="909" t="s">
        <v>1303</v>
      </c>
      <c r="E389" s="908" t="s">
        <v>1098</v>
      </c>
      <c r="F389" s="909" t="s">
        <v>1298</v>
      </c>
      <c r="G389" s="908" t="s">
        <v>1084</v>
      </c>
      <c r="H389" s="910">
        <v>2017</v>
      </c>
      <c r="I389" s="911" t="s">
        <v>1354</v>
      </c>
      <c r="J389" s="906" t="s">
        <v>1299</v>
      </c>
      <c r="K389" s="909"/>
      <c r="L389" s="908"/>
      <c r="M389" s="909"/>
      <c r="N389" s="908"/>
      <c r="O389" s="909"/>
      <c r="P389" s="908" t="s">
        <v>1086</v>
      </c>
    </row>
    <row r="390" spans="2:16">
      <c r="B390" s="901">
        <v>96673</v>
      </c>
      <c r="C390" s="902" t="s">
        <v>992</v>
      </c>
      <c r="D390" s="903" t="s">
        <v>1303</v>
      </c>
      <c r="E390" s="902" t="s">
        <v>1098</v>
      </c>
      <c r="F390" s="903" t="s">
        <v>1298</v>
      </c>
      <c r="G390" s="902" t="s">
        <v>1084</v>
      </c>
      <c r="H390" s="904">
        <v>2017</v>
      </c>
      <c r="I390" s="905" t="s">
        <v>1355</v>
      </c>
      <c r="J390" s="906" t="s">
        <v>1299</v>
      </c>
      <c r="K390" s="903"/>
      <c r="L390" s="902"/>
      <c r="M390" s="903"/>
      <c r="N390" s="902"/>
      <c r="O390" s="903"/>
      <c r="P390" s="902" t="s">
        <v>1087</v>
      </c>
    </row>
    <row r="391" spans="2:16">
      <c r="B391" s="907">
        <v>96608</v>
      </c>
      <c r="C391" s="908" t="s">
        <v>992</v>
      </c>
      <c r="D391" s="909" t="s">
        <v>1303</v>
      </c>
      <c r="E391" s="908" t="s">
        <v>1098</v>
      </c>
      <c r="F391" s="909" t="s">
        <v>1298</v>
      </c>
      <c r="G391" s="908" t="s">
        <v>1084</v>
      </c>
      <c r="H391" s="910">
        <v>2017</v>
      </c>
      <c r="I391" s="911" t="s">
        <v>1356</v>
      </c>
      <c r="J391" s="906" t="s">
        <v>1299</v>
      </c>
      <c r="K391" s="909" t="s">
        <v>1357</v>
      </c>
      <c r="L391" s="908"/>
      <c r="M391" s="909"/>
      <c r="N391" s="908"/>
      <c r="O391" s="909"/>
      <c r="P391" s="908" t="s">
        <v>1096</v>
      </c>
    </row>
    <row r="392" spans="2:16">
      <c r="B392" s="907">
        <v>96626</v>
      </c>
      <c r="C392" s="908" t="s">
        <v>992</v>
      </c>
      <c r="D392" s="909" t="s">
        <v>1303</v>
      </c>
      <c r="E392" s="908" t="s">
        <v>1098</v>
      </c>
      <c r="F392" s="909" t="s">
        <v>1298</v>
      </c>
      <c r="G392" s="908" t="s">
        <v>1084</v>
      </c>
      <c r="H392" s="910">
        <v>2017</v>
      </c>
      <c r="I392" s="911" t="s">
        <v>1358</v>
      </c>
      <c r="J392" s="906" t="s">
        <v>1299</v>
      </c>
      <c r="K392" s="909"/>
      <c r="L392" s="908"/>
      <c r="M392" s="909"/>
      <c r="N392" s="908"/>
      <c r="O392" s="909"/>
      <c r="P392" s="908" t="s">
        <v>1359</v>
      </c>
    </row>
    <row r="393" spans="2:16">
      <c r="B393" s="907">
        <v>96604</v>
      </c>
      <c r="C393" s="908" t="s">
        <v>992</v>
      </c>
      <c r="D393" s="909" t="s">
        <v>1303</v>
      </c>
      <c r="E393" s="908" t="s">
        <v>1098</v>
      </c>
      <c r="F393" s="909" t="s">
        <v>1298</v>
      </c>
      <c r="G393" s="908" t="s">
        <v>1084</v>
      </c>
      <c r="H393" s="910">
        <v>2017</v>
      </c>
      <c r="I393" s="911" t="s">
        <v>1360</v>
      </c>
      <c r="J393" s="906" t="s">
        <v>1299</v>
      </c>
      <c r="K393" s="909"/>
      <c r="L393" s="908"/>
      <c r="M393" s="909"/>
      <c r="N393" s="908"/>
      <c r="O393" s="909"/>
      <c r="P393" s="908" t="s">
        <v>1361</v>
      </c>
    </row>
    <row r="394" spans="2:16">
      <c r="B394" s="907">
        <v>96612</v>
      </c>
      <c r="C394" s="908" t="s">
        <v>992</v>
      </c>
      <c r="D394" s="909" t="s">
        <v>1303</v>
      </c>
      <c r="E394" s="908" t="s">
        <v>1098</v>
      </c>
      <c r="F394" s="909" t="s">
        <v>1298</v>
      </c>
      <c r="G394" s="908" t="s">
        <v>1084</v>
      </c>
      <c r="H394" s="910">
        <v>2017</v>
      </c>
      <c r="I394" s="911" t="s">
        <v>1362</v>
      </c>
      <c r="J394" s="906" t="s">
        <v>1299</v>
      </c>
      <c r="K394" s="909" t="s">
        <v>1363</v>
      </c>
      <c r="L394" s="908"/>
      <c r="M394" s="909"/>
      <c r="N394" s="908"/>
      <c r="O394" s="909"/>
      <c r="P394" s="908" t="s">
        <v>1184</v>
      </c>
    </row>
    <row r="395" spans="2:16">
      <c r="B395" s="901">
        <v>96613</v>
      </c>
      <c r="C395" s="902" t="s">
        <v>992</v>
      </c>
      <c r="D395" s="903" t="s">
        <v>1303</v>
      </c>
      <c r="E395" s="902" t="s">
        <v>1098</v>
      </c>
      <c r="F395" s="903" t="s">
        <v>1298</v>
      </c>
      <c r="G395" s="902" t="s">
        <v>1084</v>
      </c>
      <c r="H395" s="904">
        <v>2017</v>
      </c>
      <c r="I395" s="905" t="s">
        <v>1364</v>
      </c>
      <c r="J395" s="906" t="s">
        <v>1299</v>
      </c>
      <c r="K395" s="903"/>
      <c r="L395" s="902"/>
      <c r="M395" s="903"/>
      <c r="N395" s="902"/>
      <c r="O395" s="903"/>
      <c r="P395" s="902" t="s">
        <v>1184</v>
      </c>
    </row>
    <row r="396" spans="2:16">
      <c r="B396" s="907">
        <v>96624</v>
      </c>
      <c r="C396" s="908" t="s">
        <v>992</v>
      </c>
      <c r="D396" s="909" t="s">
        <v>1303</v>
      </c>
      <c r="E396" s="908" t="s">
        <v>1098</v>
      </c>
      <c r="F396" s="909" t="s">
        <v>1298</v>
      </c>
      <c r="G396" s="908" t="s">
        <v>1084</v>
      </c>
      <c r="H396" s="910">
        <v>2017</v>
      </c>
      <c r="I396" s="911" t="s">
        <v>1365</v>
      </c>
      <c r="J396" s="906" t="s">
        <v>1299</v>
      </c>
      <c r="K396" s="909"/>
      <c r="L396" s="908"/>
      <c r="M396" s="909"/>
      <c r="N396" s="908"/>
      <c r="O396" s="909"/>
      <c r="P396" s="908" t="s">
        <v>1184</v>
      </c>
    </row>
    <row r="397" spans="2:16">
      <c r="B397" s="907">
        <v>96628</v>
      </c>
      <c r="C397" s="908" t="s">
        <v>992</v>
      </c>
      <c r="D397" s="909" t="s">
        <v>1303</v>
      </c>
      <c r="E397" s="908" t="s">
        <v>1098</v>
      </c>
      <c r="F397" s="909" t="s">
        <v>1298</v>
      </c>
      <c r="G397" s="908" t="s">
        <v>1084</v>
      </c>
      <c r="H397" s="910">
        <v>2017</v>
      </c>
      <c r="I397" s="911" t="s">
        <v>1366</v>
      </c>
      <c r="J397" s="906" t="s">
        <v>1299</v>
      </c>
      <c r="K397" s="909"/>
      <c r="L397" s="908"/>
      <c r="M397" s="909"/>
      <c r="N397" s="908"/>
      <c r="O397" s="909"/>
      <c r="P397" s="908" t="s">
        <v>1194</v>
      </c>
    </row>
    <row r="398" spans="2:16">
      <c r="B398" s="901">
        <v>96649</v>
      </c>
      <c r="C398" s="902" t="s">
        <v>992</v>
      </c>
      <c r="D398" s="903" t="s">
        <v>1303</v>
      </c>
      <c r="E398" s="902" t="s">
        <v>1098</v>
      </c>
      <c r="F398" s="903" t="s">
        <v>1298</v>
      </c>
      <c r="G398" s="902" t="s">
        <v>1084</v>
      </c>
      <c r="H398" s="904">
        <v>2017</v>
      </c>
      <c r="I398" s="905" t="s">
        <v>1367</v>
      </c>
      <c r="J398" s="906" t="s">
        <v>1299</v>
      </c>
      <c r="K398" s="903"/>
      <c r="L398" s="902"/>
      <c r="M398" s="903"/>
      <c r="N398" s="902"/>
      <c r="O398" s="903"/>
      <c r="P398" s="902" t="s">
        <v>1184</v>
      </c>
    </row>
    <row r="399" spans="2:16">
      <c r="B399" s="907">
        <v>96654</v>
      </c>
      <c r="C399" s="908" t="s">
        <v>992</v>
      </c>
      <c r="D399" s="909" t="s">
        <v>1303</v>
      </c>
      <c r="E399" s="908" t="s">
        <v>1098</v>
      </c>
      <c r="F399" s="909" t="s">
        <v>1298</v>
      </c>
      <c r="G399" s="908" t="s">
        <v>1084</v>
      </c>
      <c r="H399" s="910">
        <v>2017</v>
      </c>
      <c r="I399" s="911" t="s">
        <v>1368</v>
      </c>
      <c r="J399" s="906" t="s">
        <v>1299</v>
      </c>
      <c r="K399" s="909"/>
      <c r="L399" s="908"/>
      <c r="M399" s="909"/>
      <c r="N399" s="908"/>
      <c r="O399" s="909"/>
      <c r="P399" s="908" t="s">
        <v>1194</v>
      </c>
    </row>
    <row r="400" spans="2:16">
      <c r="B400" s="907">
        <v>96656</v>
      </c>
      <c r="C400" s="908" t="s">
        <v>992</v>
      </c>
      <c r="D400" s="909" t="s">
        <v>1303</v>
      </c>
      <c r="E400" s="908" t="s">
        <v>1098</v>
      </c>
      <c r="F400" s="909" t="s">
        <v>1298</v>
      </c>
      <c r="G400" s="908" t="s">
        <v>1084</v>
      </c>
      <c r="H400" s="910">
        <v>2017</v>
      </c>
      <c r="I400" s="911" t="s">
        <v>1369</v>
      </c>
      <c r="J400" s="906" t="s">
        <v>1299</v>
      </c>
      <c r="K400" s="909"/>
      <c r="L400" s="908"/>
      <c r="M400" s="909"/>
      <c r="N400" s="908"/>
      <c r="O400" s="909"/>
      <c r="P400" s="908" t="s">
        <v>1184</v>
      </c>
    </row>
    <row r="401" spans="2:16">
      <c r="B401" s="907">
        <v>96650</v>
      </c>
      <c r="C401" s="908" t="s">
        <v>992</v>
      </c>
      <c r="D401" s="909" t="s">
        <v>1303</v>
      </c>
      <c r="E401" s="908" t="s">
        <v>1098</v>
      </c>
      <c r="F401" s="909" t="s">
        <v>1298</v>
      </c>
      <c r="G401" s="908" t="s">
        <v>1084</v>
      </c>
      <c r="H401" s="910">
        <v>2017</v>
      </c>
      <c r="I401" s="911" t="s">
        <v>1370</v>
      </c>
      <c r="J401" s="906" t="s">
        <v>1299</v>
      </c>
      <c r="K401" s="909"/>
      <c r="L401" s="908"/>
      <c r="M401" s="909"/>
      <c r="N401" s="908"/>
      <c r="O401" s="909"/>
      <c r="P401" s="908" t="s">
        <v>1279</v>
      </c>
    </row>
    <row r="402" spans="2:16">
      <c r="B402" s="907">
        <v>96632</v>
      </c>
      <c r="C402" s="908" t="s">
        <v>992</v>
      </c>
      <c r="D402" s="909" t="s">
        <v>1303</v>
      </c>
      <c r="E402" s="908" t="s">
        <v>1098</v>
      </c>
      <c r="F402" s="909" t="s">
        <v>1298</v>
      </c>
      <c r="G402" s="908" t="s">
        <v>1084</v>
      </c>
      <c r="H402" s="910">
        <v>2017</v>
      </c>
      <c r="I402" s="911" t="s">
        <v>1371</v>
      </c>
      <c r="J402" s="906" t="s">
        <v>1299</v>
      </c>
      <c r="K402" s="909"/>
      <c r="L402" s="908"/>
      <c r="M402" s="909"/>
      <c r="N402" s="908"/>
      <c r="O402" s="909"/>
      <c r="P402" s="908" t="s">
        <v>1211</v>
      </c>
    </row>
    <row r="403" spans="2:16">
      <c r="B403" s="907">
        <v>96670</v>
      </c>
      <c r="C403" s="908" t="s">
        <v>992</v>
      </c>
      <c r="D403" s="909" t="s">
        <v>1303</v>
      </c>
      <c r="E403" s="908" t="s">
        <v>1098</v>
      </c>
      <c r="F403" s="909" t="s">
        <v>1298</v>
      </c>
      <c r="G403" s="908" t="s">
        <v>1084</v>
      </c>
      <c r="H403" s="910">
        <v>2017</v>
      </c>
      <c r="I403" s="911" t="s">
        <v>1372</v>
      </c>
      <c r="J403" s="906" t="s">
        <v>1299</v>
      </c>
      <c r="K403" s="909"/>
      <c r="L403" s="908"/>
      <c r="M403" s="909"/>
      <c r="N403" s="908"/>
      <c r="O403" s="909"/>
      <c r="P403" s="908" t="s">
        <v>1209</v>
      </c>
    </row>
    <row r="404" spans="2:16">
      <c r="B404" s="907">
        <v>96674</v>
      </c>
      <c r="C404" s="908" t="s">
        <v>992</v>
      </c>
      <c r="D404" s="909" t="s">
        <v>1303</v>
      </c>
      <c r="E404" s="908" t="s">
        <v>1098</v>
      </c>
      <c r="F404" s="909" t="s">
        <v>1298</v>
      </c>
      <c r="G404" s="908" t="s">
        <v>1084</v>
      </c>
      <c r="H404" s="910">
        <v>2017</v>
      </c>
      <c r="I404" s="911" t="s">
        <v>1373</v>
      </c>
      <c r="J404" s="906" t="s">
        <v>1299</v>
      </c>
      <c r="K404" s="909" t="s">
        <v>1374</v>
      </c>
      <c r="L404" s="908"/>
      <c r="M404" s="909"/>
      <c r="N404" s="908"/>
      <c r="O404" s="909"/>
      <c r="P404" s="908" t="s">
        <v>1211</v>
      </c>
    </row>
    <row r="405" spans="2:16">
      <c r="B405" s="901">
        <v>96605</v>
      </c>
      <c r="C405" s="902" t="s">
        <v>992</v>
      </c>
      <c r="D405" s="903" t="s">
        <v>1303</v>
      </c>
      <c r="E405" s="902" t="s">
        <v>1098</v>
      </c>
      <c r="F405" s="903" t="s">
        <v>1298</v>
      </c>
      <c r="G405" s="902" t="s">
        <v>1084</v>
      </c>
      <c r="H405" s="904">
        <v>2017</v>
      </c>
      <c r="I405" s="905" t="s">
        <v>1375</v>
      </c>
      <c r="J405" s="906" t="s">
        <v>1299</v>
      </c>
      <c r="K405" s="903"/>
      <c r="L405" s="902"/>
      <c r="M405" s="903"/>
      <c r="N405" s="902"/>
      <c r="O405" s="903"/>
      <c r="P405" s="902" t="s">
        <v>1217</v>
      </c>
    </row>
    <row r="406" spans="2:16">
      <c r="B406" s="901">
        <v>96611</v>
      </c>
      <c r="C406" s="902" t="s">
        <v>992</v>
      </c>
      <c r="D406" s="903" t="s">
        <v>1303</v>
      </c>
      <c r="E406" s="902" t="s">
        <v>1098</v>
      </c>
      <c r="F406" s="903" t="s">
        <v>1298</v>
      </c>
      <c r="G406" s="902" t="s">
        <v>1084</v>
      </c>
      <c r="H406" s="904">
        <v>2017</v>
      </c>
      <c r="I406" s="905" t="s">
        <v>1376</v>
      </c>
      <c r="J406" s="906" t="s">
        <v>1299</v>
      </c>
      <c r="K406" s="903"/>
      <c r="L406" s="902"/>
      <c r="M406" s="903"/>
      <c r="N406" s="902"/>
      <c r="O406" s="903"/>
      <c r="P406" s="902" t="s">
        <v>1217</v>
      </c>
    </row>
    <row r="407" spans="2:16">
      <c r="B407" s="901">
        <v>96651</v>
      </c>
      <c r="C407" s="902" t="s">
        <v>992</v>
      </c>
      <c r="D407" s="903" t="s">
        <v>1303</v>
      </c>
      <c r="E407" s="902" t="s">
        <v>1098</v>
      </c>
      <c r="F407" s="903" t="s">
        <v>1298</v>
      </c>
      <c r="G407" s="902" t="s">
        <v>1084</v>
      </c>
      <c r="H407" s="904">
        <v>2017</v>
      </c>
      <c r="I407" s="905" t="s">
        <v>1377</v>
      </c>
      <c r="J407" s="906" t="s">
        <v>1299</v>
      </c>
      <c r="K407" s="903"/>
      <c r="L407" s="902"/>
      <c r="M407" s="903"/>
      <c r="N407" s="902"/>
      <c r="O407" s="903"/>
      <c r="P407" s="902" t="s">
        <v>1378</v>
      </c>
    </row>
    <row r="408" spans="2:16">
      <c r="B408" s="907">
        <v>96652</v>
      </c>
      <c r="C408" s="908" t="s">
        <v>992</v>
      </c>
      <c r="D408" s="909" t="s">
        <v>1303</v>
      </c>
      <c r="E408" s="908" t="s">
        <v>1098</v>
      </c>
      <c r="F408" s="909" t="s">
        <v>1298</v>
      </c>
      <c r="G408" s="908" t="s">
        <v>1084</v>
      </c>
      <c r="H408" s="910">
        <v>2017</v>
      </c>
      <c r="I408" s="911" t="s">
        <v>1379</v>
      </c>
      <c r="J408" s="906" t="s">
        <v>1299</v>
      </c>
      <c r="K408" s="909" t="s">
        <v>1380</v>
      </c>
      <c r="L408" s="908"/>
      <c r="M408" s="909"/>
      <c r="N408" s="908"/>
      <c r="O408" s="909"/>
      <c r="P408" s="908" t="s">
        <v>1217</v>
      </c>
    </row>
    <row r="409" spans="2:16">
      <c r="B409" s="901">
        <v>96655</v>
      </c>
      <c r="C409" s="902" t="s">
        <v>992</v>
      </c>
      <c r="D409" s="903" t="s">
        <v>1303</v>
      </c>
      <c r="E409" s="902" t="s">
        <v>1098</v>
      </c>
      <c r="F409" s="903" t="s">
        <v>1298</v>
      </c>
      <c r="G409" s="902" t="s">
        <v>1084</v>
      </c>
      <c r="H409" s="904">
        <v>2017</v>
      </c>
      <c r="I409" s="905" t="s">
        <v>1381</v>
      </c>
      <c r="J409" s="906" t="s">
        <v>1299</v>
      </c>
      <c r="K409" s="903"/>
      <c r="L409" s="902"/>
      <c r="M409" s="903"/>
      <c r="N409" s="902"/>
      <c r="O409" s="903"/>
      <c r="P409" s="902" t="s">
        <v>1217</v>
      </c>
    </row>
    <row r="410" spans="2:16">
      <c r="B410" s="901">
        <v>96625</v>
      </c>
      <c r="C410" s="902" t="s">
        <v>992</v>
      </c>
      <c r="D410" s="903" t="s">
        <v>1303</v>
      </c>
      <c r="E410" s="902" t="s">
        <v>1098</v>
      </c>
      <c r="F410" s="903" t="s">
        <v>1298</v>
      </c>
      <c r="G410" s="902" t="s">
        <v>1084</v>
      </c>
      <c r="H410" s="904">
        <v>2017</v>
      </c>
      <c r="I410" s="905" t="s">
        <v>1382</v>
      </c>
      <c r="J410" s="912" t="s">
        <v>1299</v>
      </c>
      <c r="K410" s="903"/>
      <c r="L410" s="902"/>
      <c r="M410" s="903"/>
      <c r="N410" s="902"/>
      <c r="O410" s="903"/>
      <c r="P410" s="902" t="s">
        <v>1221</v>
      </c>
    </row>
    <row r="411" spans="2:16">
      <c r="B411" s="901"/>
      <c r="C411" s="902"/>
      <c r="D411" s="903"/>
      <c r="E411" s="902"/>
      <c r="F411" s="903"/>
      <c r="G411" s="902"/>
      <c r="H411" s="904"/>
      <c r="I411" s="905"/>
      <c r="J411" s="914">
        <v>1</v>
      </c>
      <c r="K411" s="903" t="s">
        <v>1088</v>
      </c>
      <c r="L411" s="902"/>
      <c r="M411" s="903"/>
      <c r="N411" s="902"/>
      <c r="O411" s="903"/>
      <c r="P411" s="902"/>
    </row>
    <row r="412" spans="2:16">
      <c r="B412" s="901"/>
      <c r="C412" s="902"/>
      <c r="D412" s="903"/>
      <c r="E412" s="902"/>
      <c r="F412" s="903"/>
      <c r="G412" s="902"/>
      <c r="H412" s="904"/>
      <c r="I412" s="905"/>
      <c r="J412" s="906"/>
      <c r="K412" s="903"/>
      <c r="L412" s="902"/>
      <c r="M412" s="903"/>
      <c r="N412" s="902"/>
      <c r="O412" s="903"/>
      <c r="P412" s="902"/>
    </row>
    <row r="413" spans="2:16">
      <c r="B413" s="901">
        <v>96681</v>
      </c>
      <c r="C413" s="902" t="s">
        <v>992</v>
      </c>
      <c r="D413" s="903"/>
      <c r="E413" s="902" t="s">
        <v>116</v>
      </c>
      <c r="F413" s="903" t="s">
        <v>1298</v>
      </c>
      <c r="G413" s="902" t="s">
        <v>1084</v>
      </c>
      <c r="H413" s="904">
        <v>2017</v>
      </c>
      <c r="I413" s="905" t="s">
        <v>1383</v>
      </c>
      <c r="J413" s="906" t="s">
        <v>1299</v>
      </c>
      <c r="K413" s="903"/>
      <c r="L413" s="902"/>
      <c r="M413" s="903"/>
      <c r="N413" s="902">
        <v>406</v>
      </c>
      <c r="O413" s="903"/>
      <c r="P413" s="902" t="s">
        <v>1087</v>
      </c>
    </row>
    <row r="414" spans="2:16">
      <c r="B414" s="907">
        <v>96684</v>
      </c>
      <c r="C414" s="908" t="s">
        <v>992</v>
      </c>
      <c r="D414" s="909"/>
      <c r="E414" s="908" t="s">
        <v>116</v>
      </c>
      <c r="F414" s="909" t="s">
        <v>1298</v>
      </c>
      <c r="G414" s="908" t="s">
        <v>1084</v>
      </c>
      <c r="H414" s="910">
        <v>2017</v>
      </c>
      <c r="I414" s="911" t="s">
        <v>1384</v>
      </c>
      <c r="J414" s="906" t="s">
        <v>1299</v>
      </c>
      <c r="K414" s="909"/>
      <c r="L414" s="908"/>
      <c r="M414" s="909"/>
      <c r="N414" s="908"/>
      <c r="O414" s="909"/>
      <c r="P414" s="908" t="s">
        <v>1086</v>
      </c>
    </row>
    <row r="415" spans="2:16">
      <c r="B415" s="901">
        <v>96689</v>
      </c>
      <c r="C415" s="902" t="s">
        <v>992</v>
      </c>
      <c r="D415" s="903"/>
      <c r="E415" s="902" t="s">
        <v>116</v>
      </c>
      <c r="F415" s="903" t="s">
        <v>1298</v>
      </c>
      <c r="G415" s="902" t="s">
        <v>1084</v>
      </c>
      <c r="H415" s="904">
        <v>2017</v>
      </c>
      <c r="I415" s="905" t="s">
        <v>1385</v>
      </c>
      <c r="J415" s="906" t="s">
        <v>1299</v>
      </c>
      <c r="K415" s="903"/>
      <c r="L415" s="902"/>
      <c r="M415" s="903"/>
      <c r="N415" s="902">
        <v>36</v>
      </c>
      <c r="O415" s="903"/>
      <c r="P415" s="902" t="s">
        <v>1086</v>
      </c>
    </row>
    <row r="416" spans="2:16">
      <c r="B416" s="907">
        <v>96694</v>
      </c>
      <c r="C416" s="908" t="s">
        <v>992</v>
      </c>
      <c r="D416" s="909"/>
      <c r="E416" s="908" t="s">
        <v>116</v>
      </c>
      <c r="F416" s="909" t="s">
        <v>1298</v>
      </c>
      <c r="G416" s="908" t="s">
        <v>1084</v>
      </c>
      <c r="H416" s="910">
        <v>2017</v>
      </c>
      <c r="I416" s="911" t="s">
        <v>1386</v>
      </c>
      <c r="J416" s="906" t="s">
        <v>1299</v>
      </c>
      <c r="K416" s="909"/>
      <c r="L416" s="908"/>
      <c r="M416" s="909"/>
      <c r="N416" s="908"/>
      <c r="O416" s="909"/>
      <c r="P416" s="908" t="s">
        <v>1086</v>
      </c>
    </row>
    <row r="417" spans="2:16">
      <c r="B417" s="907">
        <v>96696</v>
      </c>
      <c r="C417" s="908" t="s">
        <v>992</v>
      </c>
      <c r="D417" s="909"/>
      <c r="E417" s="908" t="s">
        <v>116</v>
      </c>
      <c r="F417" s="909" t="s">
        <v>1298</v>
      </c>
      <c r="G417" s="908" t="s">
        <v>1084</v>
      </c>
      <c r="H417" s="910">
        <v>2017</v>
      </c>
      <c r="I417" s="911" t="s">
        <v>1387</v>
      </c>
      <c r="J417" s="906" t="s">
        <v>1299</v>
      </c>
      <c r="K417" s="909"/>
      <c r="L417" s="908"/>
      <c r="M417" s="909"/>
      <c r="N417" s="908"/>
      <c r="O417" s="909"/>
      <c r="P417" s="908" t="s">
        <v>1087</v>
      </c>
    </row>
    <row r="418" spans="2:16">
      <c r="B418" s="907">
        <v>96698</v>
      </c>
      <c r="C418" s="908" t="s">
        <v>992</v>
      </c>
      <c r="D418" s="909"/>
      <c r="E418" s="908" t="s">
        <v>116</v>
      </c>
      <c r="F418" s="909" t="s">
        <v>1298</v>
      </c>
      <c r="G418" s="908" t="s">
        <v>1084</v>
      </c>
      <c r="H418" s="910">
        <v>2017</v>
      </c>
      <c r="I418" s="911" t="s">
        <v>1388</v>
      </c>
      <c r="J418" s="906" t="s">
        <v>1299</v>
      </c>
      <c r="K418" s="909"/>
      <c r="L418" s="908"/>
      <c r="M418" s="909"/>
      <c r="N418" s="908">
        <v>3</v>
      </c>
      <c r="O418" s="909"/>
      <c r="P418" s="908" t="s">
        <v>1086</v>
      </c>
    </row>
    <row r="419" spans="2:16">
      <c r="B419" s="901">
        <v>96699</v>
      </c>
      <c r="C419" s="902" t="s">
        <v>992</v>
      </c>
      <c r="D419" s="903"/>
      <c r="E419" s="902" t="s">
        <v>116</v>
      </c>
      <c r="F419" s="903" t="s">
        <v>1298</v>
      </c>
      <c r="G419" s="902" t="s">
        <v>1084</v>
      </c>
      <c r="H419" s="904">
        <v>2017</v>
      </c>
      <c r="I419" s="905" t="s">
        <v>1389</v>
      </c>
      <c r="J419" s="906" t="s">
        <v>1299</v>
      </c>
      <c r="K419" s="903"/>
      <c r="L419" s="902"/>
      <c r="M419" s="903"/>
      <c r="N419" s="902"/>
      <c r="O419" s="903"/>
      <c r="P419" s="902" t="s">
        <v>1087</v>
      </c>
    </row>
    <row r="420" spans="2:16">
      <c r="B420" s="907">
        <v>96700</v>
      </c>
      <c r="C420" s="908" t="s">
        <v>992</v>
      </c>
      <c r="D420" s="909"/>
      <c r="E420" s="908" t="s">
        <v>116</v>
      </c>
      <c r="F420" s="909" t="s">
        <v>1298</v>
      </c>
      <c r="G420" s="908" t="s">
        <v>1084</v>
      </c>
      <c r="H420" s="910">
        <v>2017</v>
      </c>
      <c r="I420" s="911" t="s">
        <v>1390</v>
      </c>
      <c r="J420" s="906" t="s">
        <v>1299</v>
      </c>
      <c r="K420" s="909"/>
      <c r="L420" s="908"/>
      <c r="M420" s="909"/>
      <c r="N420" s="908"/>
      <c r="O420" s="909"/>
      <c r="P420" s="908" t="s">
        <v>1086</v>
      </c>
    </row>
    <row r="421" spans="2:16">
      <c r="B421" s="901">
        <v>96687</v>
      </c>
      <c r="C421" s="902" t="s">
        <v>992</v>
      </c>
      <c r="D421" s="903"/>
      <c r="E421" s="902" t="s">
        <v>116</v>
      </c>
      <c r="F421" s="903" t="s">
        <v>1298</v>
      </c>
      <c r="G421" s="902" t="s">
        <v>1084</v>
      </c>
      <c r="H421" s="904">
        <v>2017</v>
      </c>
      <c r="I421" s="905" t="s">
        <v>1391</v>
      </c>
      <c r="J421" s="906" t="s">
        <v>1299</v>
      </c>
      <c r="K421" s="903"/>
      <c r="L421" s="902"/>
      <c r="M421" s="903"/>
      <c r="N421" s="902"/>
      <c r="O421" s="903"/>
      <c r="P421" s="902" t="s">
        <v>1392</v>
      </c>
    </row>
    <row r="422" spans="2:16">
      <c r="B422" s="901">
        <v>96705</v>
      </c>
      <c r="C422" s="902" t="s">
        <v>992</v>
      </c>
      <c r="D422" s="903"/>
      <c r="E422" s="902" t="s">
        <v>116</v>
      </c>
      <c r="F422" s="903" t="s">
        <v>1298</v>
      </c>
      <c r="G422" s="902" t="s">
        <v>1084</v>
      </c>
      <c r="H422" s="904">
        <v>2017</v>
      </c>
      <c r="I422" s="905" t="s">
        <v>1393</v>
      </c>
      <c r="J422" s="906" t="s">
        <v>1299</v>
      </c>
      <c r="K422" s="903"/>
      <c r="L422" s="902"/>
      <c r="M422" s="903"/>
      <c r="N422" s="902">
        <v>101</v>
      </c>
      <c r="O422" s="903"/>
      <c r="P422" s="902" t="s">
        <v>1392</v>
      </c>
    </row>
    <row r="423" spans="2:16">
      <c r="B423" s="907">
        <v>96706</v>
      </c>
      <c r="C423" s="908" t="s">
        <v>992</v>
      </c>
      <c r="D423" s="909"/>
      <c r="E423" s="908" t="s">
        <v>116</v>
      </c>
      <c r="F423" s="909" t="s">
        <v>1298</v>
      </c>
      <c r="G423" s="908" t="s">
        <v>1084</v>
      </c>
      <c r="H423" s="910">
        <v>2017</v>
      </c>
      <c r="I423" s="911" t="s">
        <v>1394</v>
      </c>
      <c r="J423" s="906" t="s">
        <v>1299</v>
      </c>
      <c r="K423" s="909"/>
      <c r="L423" s="908"/>
      <c r="M423" s="909"/>
      <c r="N423" s="908">
        <v>103</v>
      </c>
      <c r="O423" s="909"/>
      <c r="P423" s="908" t="s">
        <v>1392</v>
      </c>
    </row>
    <row r="424" spans="2:16">
      <c r="B424" s="901">
        <v>96707</v>
      </c>
      <c r="C424" s="902" t="s">
        <v>992</v>
      </c>
      <c r="D424" s="903"/>
      <c r="E424" s="902" t="s">
        <v>116</v>
      </c>
      <c r="F424" s="903" t="s">
        <v>1298</v>
      </c>
      <c r="G424" s="902" t="s">
        <v>1084</v>
      </c>
      <c r="H424" s="904">
        <v>2017</v>
      </c>
      <c r="I424" s="905" t="s">
        <v>1395</v>
      </c>
      <c r="J424" s="906" t="s">
        <v>1299</v>
      </c>
      <c r="K424" s="903"/>
      <c r="L424" s="902"/>
      <c r="M424" s="903"/>
      <c r="N424" s="902">
        <v>104</v>
      </c>
      <c r="O424" s="903"/>
      <c r="P424" s="902" t="s">
        <v>1392</v>
      </c>
    </row>
    <row r="425" spans="2:16">
      <c r="B425" s="907">
        <v>96708</v>
      </c>
      <c r="C425" s="908" t="s">
        <v>992</v>
      </c>
      <c r="D425" s="909"/>
      <c r="E425" s="908" t="s">
        <v>116</v>
      </c>
      <c r="F425" s="909" t="s">
        <v>1298</v>
      </c>
      <c r="G425" s="908" t="s">
        <v>1084</v>
      </c>
      <c r="H425" s="910">
        <v>2017</v>
      </c>
      <c r="I425" s="911" t="s">
        <v>1396</v>
      </c>
      <c r="J425" s="906" t="s">
        <v>1299</v>
      </c>
      <c r="K425" s="909"/>
      <c r="L425" s="908"/>
      <c r="M425" s="909"/>
      <c r="N425" s="908">
        <v>105</v>
      </c>
      <c r="O425" s="909"/>
      <c r="P425" s="908" t="s">
        <v>1392</v>
      </c>
    </row>
    <row r="426" spans="2:16">
      <c r="B426" s="901">
        <v>96709</v>
      </c>
      <c r="C426" s="902" t="s">
        <v>992</v>
      </c>
      <c r="D426" s="903"/>
      <c r="E426" s="902" t="s">
        <v>116</v>
      </c>
      <c r="F426" s="903" t="s">
        <v>1298</v>
      </c>
      <c r="G426" s="902" t="s">
        <v>1084</v>
      </c>
      <c r="H426" s="904">
        <v>2017</v>
      </c>
      <c r="I426" s="905" t="s">
        <v>1397</v>
      </c>
      <c r="J426" s="906" t="s">
        <v>1299</v>
      </c>
      <c r="K426" s="903"/>
      <c r="L426" s="902"/>
      <c r="M426" s="903"/>
      <c r="N426" s="902">
        <v>107</v>
      </c>
      <c r="O426" s="903"/>
      <c r="P426" s="902" t="s">
        <v>1392</v>
      </c>
    </row>
    <row r="427" spans="2:16">
      <c r="B427" s="907">
        <v>96710</v>
      </c>
      <c r="C427" s="908" t="s">
        <v>992</v>
      </c>
      <c r="D427" s="909"/>
      <c r="E427" s="908" t="s">
        <v>116</v>
      </c>
      <c r="F427" s="909" t="s">
        <v>1298</v>
      </c>
      <c r="G427" s="908" t="s">
        <v>1084</v>
      </c>
      <c r="H427" s="910">
        <v>2017</v>
      </c>
      <c r="I427" s="911" t="s">
        <v>1398</v>
      </c>
      <c r="J427" s="906" t="s">
        <v>1299</v>
      </c>
      <c r="K427" s="909"/>
      <c r="L427" s="908"/>
      <c r="M427" s="909"/>
      <c r="N427" s="908">
        <v>111</v>
      </c>
      <c r="O427" s="909"/>
      <c r="P427" s="908" t="s">
        <v>1392</v>
      </c>
    </row>
    <row r="428" spans="2:16">
      <c r="B428" s="901">
        <v>96711</v>
      </c>
      <c r="C428" s="902" t="s">
        <v>992</v>
      </c>
      <c r="D428" s="903"/>
      <c r="E428" s="902" t="s">
        <v>116</v>
      </c>
      <c r="F428" s="903" t="s">
        <v>1298</v>
      </c>
      <c r="G428" s="902" t="s">
        <v>1084</v>
      </c>
      <c r="H428" s="904">
        <v>2017</v>
      </c>
      <c r="I428" s="905" t="s">
        <v>1399</v>
      </c>
      <c r="J428" s="906" t="s">
        <v>1299</v>
      </c>
      <c r="K428" s="903"/>
      <c r="L428" s="902"/>
      <c r="M428" s="903"/>
      <c r="N428" s="902">
        <v>201</v>
      </c>
      <c r="O428" s="903"/>
      <c r="P428" s="902" t="s">
        <v>1392</v>
      </c>
    </row>
    <row r="429" spans="2:16">
      <c r="B429" s="907">
        <v>96712</v>
      </c>
      <c r="C429" s="908" t="s">
        <v>992</v>
      </c>
      <c r="D429" s="909"/>
      <c r="E429" s="908" t="s">
        <v>116</v>
      </c>
      <c r="F429" s="909" t="s">
        <v>1298</v>
      </c>
      <c r="G429" s="908" t="s">
        <v>1084</v>
      </c>
      <c r="H429" s="910">
        <v>2017</v>
      </c>
      <c r="I429" s="911" t="s">
        <v>1400</v>
      </c>
      <c r="J429" s="906" t="s">
        <v>1299</v>
      </c>
      <c r="K429" s="909"/>
      <c r="L429" s="908"/>
      <c r="M429" s="909"/>
      <c r="N429" s="908">
        <v>202</v>
      </c>
      <c r="O429" s="909"/>
      <c r="P429" s="908" t="s">
        <v>1392</v>
      </c>
    </row>
    <row r="430" spans="2:16">
      <c r="B430" s="901">
        <v>96713</v>
      </c>
      <c r="C430" s="902" t="s">
        <v>992</v>
      </c>
      <c r="D430" s="903"/>
      <c r="E430" s="902" t="s">
        <v>116</v>
      </c>
      <c r="F430" s="903" t="s">
        <v>1298</v>
      </c>
      <c r="G430" s="902" t="s">
        <v>1084</v>
      </c>
      <c r="H430" s="904">
        <v>2017</v>
      </c>
      <c r="I430" s="905" t="s">
        <v>1401</v>
      </c>
      <c r="J430" s="906" t="s">
        <v>1299</v>
      </c>
      <c r="K430" s="903"/>
      <c r="L430" s="902"/>
      <c r="M430" s="903"/>
      <c r="N430" s="902">
        <v>205</v>
      </c>
      <c r="O430" s="903"/>
      <c r="P430" s="902" t="s">
        <v>1392</v>
      </c>
    </row>
    <row r="431" spans="2:16">
      <c r="B431" s="907">
        <v>96714</v>
      </c>
      <c r="C431" s="908" t="s">
        <v>992</v>
      </c>
      <c r="D431" s="909"/>
      <c r="E431" s="908" t="s">
        <v>116</v>
      </c>
      <c r="F431" s="909" t="s">
        <v>1298</v>
      </c>
      <c r="G431" s="908" t="s">
        <v>1084</v>
      </c>
      <c r="H431" s="910">
        <v>2017</v>
      </c>
      <c r="I431" s="911" t="s">
        <v>1402</v>
      </c>
      <c r="J431" s="906" t="s">
        <v>1299</v>
      </c>
      <c r="K431" s="909"/>
      <c r="L431" s="908"/>
      <c r="M431" s="909"/>
      <c r="N431" s="908">
        <v>206</v>
      </c>
      <c r="O431" s="909"/>
      <c r="P431" s="908" t="s">
        <v>1392</v>
      </c>
    </row>
    <row r="432" spans="2:16">
      <c r="B432" s="901">
        <v>96715</v>
      </c>
      <c r="C432" s="902" t="s">
        <v>992</v>
      </c>
      <c r="D432" s="903"/>
      <c r="E432" s="902" t="s">
        <v>116</v>
      </c>
      <c r="F432" s="903" t="s">
        <v>1298</v>
      </c>
      <c r="G432" s="902" t="s">
        <v>1084</v>
      </c>
      <c r="H432" s="904">
        <v>2017</v>
      </c>
      <c r="I432" s="905" t="s">
        <v>1403</v>
      </c>
      <c r="J432" s="906" t="s">
        <v>1299</v>
      </c>
      <c r="K432" s="903"/>
      <c r="L432" s="902"/>
      <c r="M432" s="903"/>
      <c r="N432" s="902">
        <v>207</v>
      </c>
      <c r="O432" s="903"/>
      <c r="P432" s="902" t="s">
        <v>1392</v>
      </c>
    </row>
    <row r="433" spans="2:16">
      <c r="B433" s="907">
        <v>96716</v>
      </c>
      <c r="C433" s="908" t="s">
        <v>992</v>
      </c>
      <c r="D433" s="909"/>
      <c r="E433" s="908" t="s">
        <v>116</v>
      </c>
      <c r="F433" s="909" t="s">
        <v>1298</v>
      </c>
      <c r="G433" s="908" t="s">
        <v>1084</v>
      </c>
      <c r="H433" s="910">
        <v>2017</v>
      </c>
      <c r="I433" s="911" t="s">
        <v>1404</v>
      </c>
      <c r="J433" s="906" t="s">
        <v>1299</v>
      </c>
      <c r="K433" s="909"/>
      <c r="L433" s="908"/>
      <c r="M433" s="909"/>
      <c r="N433" s="908">
        <v>208</v>
      </c>
      <c r="O433" s="909"/>
      <c r="P433" s="908" t="s">
        <v>1392</v>
      </c>
    </row>
    <row r="434" spans="2:16">
      <c r="B434" s="901">
        <v>96717</v>
      </c>
      <c r="C434" s="902" t="s">
        <v>992</v>
      </c>
      <c r="D434" s="903"/>
      <c r="E434" s="902" t="s">
        <v>116</v>
      </c>
      <c r="F434" s="903" t="s">
        <v>1298</v>
      </c>
      <c r="G434" s="902" t="s">
        <v>1084</v>
      </c>
      <c r="H434" s="904">
        <v>2017</v>
      </c>
      <c r="I434" s="905" t="s">
        <v>1405</v>
      </c>
      <c r="J434" s="906" t="s">
        <v>1299</v>
      </c>
      <c r="K434" s="903"/>
      <c r="L434" s="902"/>
      <c r="M434" s="903"/>
      <c r="N434" s="902">
        <v>210</v>
      </c>
      <c r="O434" s="903"/>
      <c r="P434" s="902" t="s">
        <v>1392</v>
      </c>
    </row>
    <row r="435" spans="2:16">
      <c r="B435" s="907">
        <v>96692</v>
      </c>
      <c r="C435" s="908" t="s">
        <v>992</v>
      </c>
      <c r="D435" s="909"/>
      <c r="E435" s="908" t="s">
        <v>116</v>
      </c>
      <c r="F435" s="909" t="s">
        <v>1298</v>
      </c>
      <c r="G435" s="908" t="s">
        <v>1084</v>
      </c>
      <c r="H435" s="910">
        <v>2017</v>
      </c>
      <c r="I435" s="911" t="s">
        <v>1406</v>
      </c>
      <c r="J435" s="906" t="s">
        <v>1299</v>
      </c>
      <c r="K435" s="909"/>
      <c r="L435" s="908"/>
      <c r="M435" s="909"/>
      <c r="N435" s="908">
        <v>13</v>
      </c>
      <c r="O435" s="909"/>
      <c r="P435" s="908" t="s">
        <v>1194</v>
      </c>
    </row>
    <row r="436" spans="2:16">
      <c r="B436" s="901">
        <v>96693</v>
      </c>
      <c r="C436" s="902" t="s">
        <v>992</v>
      </c>
      <c r="D436" s="903"/>
      <c r="E436" s="902" t="s">
        <v>116</v>
      </c>
      <c r="F436" s="903" t="s">
        <v>1298</v>
      </c>
      <c r="G436" s="902" t="s">
        <v>1084</v>
      </c>
      <c r="H436" s="904">
        <v>2017</v>
      </c>
      <c r="I436" s="905" t="s">
        <v>1407</v>
      </c>
      <c r="J436" s="906" t="s">
        <v>1299</v>
      </c>
      <c r="K436" s="903"/>
      <c r="L436" s="902"/>
      <c r="M436" s="903"/>
      <c r="N436" s="902"/>
      <c r="O436" s="903"/>
      <c r="P436" s="902" t="s">
        <v>1194</v>
      </c>
    </row>
    <row r="437" spans="2:16">
      <c r="B437" s="901">
        <v>96695</v>
      </c>
      <c r="C437" s="902" t="s">
        <v>992</v>
      </c>
      <c r="D437" s="903"/>
      <c r="E437" s="902" t="s">
        <v>116</v>
      </c>
      <c r="F437" s="903" t="s">
        <v>1298</v>
      </c>
      <c r="G437" s="902" t="s">
        <v>1084</v>
      </c>
      <c r="H437" s="904">
        <v>2017</v>
      </c>
      <c r="I437" s="905" t="s">
        <v>1408</v>
      </c>
      <c r="J437" s="906" t="s">
        <v>1299</v>
      </c>
      <c r="K437" s="903"/>
      <c r="L437" s="902"/>
      <c r="M437" s="903"/>
      <c r="N437" s="902">
        <v>8</v>
      </c>
      <c r="O437" s="903"/>
      <c r="P437" s="902" t="s">
        <v>1194</v>
      </c>
    </row>
    <row r="438" spans="2:16">
      <c r="B438" s="901">
        <v>96697</v>
      </c>
      <c r="C438" s="902" t="s">
        <v>992</v>
      </c>
      <c r="D438" s="903"/>
      <c r="E438" s="902" t="s">
        <v>116</v>
      </c>
      <c r="F438" s="903" t="s">
        <v>1298</v>
      </c>
      <c r="G438" s="902" t="s">
        <v>1084</v>
      </c>
      <c r="H438" s="904">
        <v>2017</v>
      </c>
      <c r="I438" s="905" t="s">
        <v>1409</v>
      </c>
      <c r="J438" s="906" t="s">
        <v>1299</v>
      </c>
      <c r="K438" s="903"/>
      <c r="L438" s="902"/>
      <c r="M438" s="903"/>
      <c r="N438" s="902"/>
      <c r="O438" s="903"/>
      <c r="P438" s="902" t="s">
        <v>1194</v>
      </c>
    </row>
    <row r="439" spans="2:16">
      <c r="B439" s="901">
        <v>96677</v>
      </c>
      <c r="C439" s="902" t="s">
        <v>992</v>
      </c>
      <c r="D439" s="903"/>
      <c r="E439" s="902" t="s">
        <v>116</v>
      </c>
      <c r="F439" s="903" t="s">
        <v>1298</v>
      </c>
      <c r="G439" s="902" t="s">
        <v>1084</v>
      </c>
      <c r="H439" s="904">
        <v>2017</v>
      </c>
      <c r="I439" s="905" t="s">
        <v>1410</v>
      </c>
      <c r="J439" s="906" t="s">
        <v>1299</v>
      </c>
      <c r="K439" s="903"/>
      <c r="L439" s="902"/>
      <c r="M439" s="903"/>
      <c r="N439" s="902"/>
      <c r="O439" s="903"/>
      <c r="P439" s="902" t="s">
        <v>1378</v>
      </c>
    </row>
    <row r="440" spans="2:16">
      <c r="B440" s="907">
        <v>96678</v>
      </c>
      <c r="C440" s="908" t="s">
        <v>992</v>
      </c>
      <c r="D440" s="909"/>
      <c r="E440" s="908" t="s">
        <v>116</v>
      </c>
      <c r="F440" s="909" t="s">
        <v>1298</v>
      </c>
      <c r="G440" s="908" t="s">
        <v>1084</v>
      </c>
      <c r="H440" s="910">
        <v>2017</v>
      </c>
      <c r="I440" s="911" t="s">
        <v>1411</v>
      </c>
      <c r="J440" s="906" t="s">
        <v>1299</v>
      </c>
      <c r="K440" s="909"/>
      <c r="L440" s="908"/>
      <c r="M440" s="909"/>
      <c r="N440" s="908"/>
      <c r="O440" s="909"/>
      <c r="P440" s="908" t="s">
        <v>1378</v>
      </c>
    </row>
    <row r="441" spans="2:16">
      <c r="B441" s="907">
        <v>96686</v>
      </c>
      <c r="C441" s="908" t="s">
        <v>992</v>
      </c>
      <c r="D441" s="909"/>
      <c r="E441" s="908" t="s">
        <v>116</v>
      </c>
      <c r="F441" s="909" t="s">
        <v>1298</v>
      </c>
      <c r="G441" s="908" t="s">
        <v>1084</v>
      </c>
      <c r="H441" s="910">
        <v>2017</v>
      </c>
      <c r="I441" s="911" t="s">
        <v>1412</v>
      </c>
      <c r="J441" s="906" t="s">
        <v>1299</v>
      </c>
      <c r="K441" s="909"/>
      <c r="L441" s="908"/>
      <c r="M441" s="909"/>
      <c r="N441" s="908"/>
      <c r="O441" s="909"/>
      <c r="P441" s="908" t="s">
        <v>1378</v>
      </c>
    </row>
    <row r="442" spans="2:16">
      <c r="B442" s="901">
        <v>96691</v>
      </c>
      <c r="C442" s="902" t="s">
        <v>992</v>
      </c>
      <c r="D442" s="903"/>
      <c r="E442" s="902" t="s">
        <v>116</v>
      </c>
      <c r="F442" s="903" t="s">
        <v>1298</v>
      </c>
      <c r="G442" s="902" t="s">
        <v>1084</v>
      </c>
      <c r="H442" s="904">
        <v>2017</v>
      </c>
      <c r="I442" s="905" t="s">
        <v>1413</v>
      </c>
      <c r="J442" s="912" t="s">
        <v>1299</v>
      </c>
      <c r="K442" s="903"/>
      <c r="L442" s="902"/>
      <c r="M442" s="903"/>
      <c r="N442" s="902"/>
      <c r="O442" s="903"/>
      <c r="P442" s="902" t="s">
        <v>1378</v>
      </c>
    </row>
    <row r="443" spans="2:16">
      <c r="B443" s="901"/>
      <c r="C443" s="902"/>
      <c r="D443" s="903"/>
      <c r="E443" s="902"/>
      <c r="F443" s="903"/>
      <c r="G443" s="902"/>
      <c r="H443" s="904"/>
      <c r="I443" s="905"/>
      <c r="J443" s="914">
        <v>1</v>
      </c>
      <c r="K443" s="903" t="s">
        <v>29</v>
      </c>
      <c r="L443" s="902"/>
      <c r="M443" s="903"/>
      <c r="N443" s="902"/>
      <c r="O443" s="903"/>
      <c r="P443" s="902"/>
    </row>
    <row r="444" spans="2:16">
      <c r="B444" s="901"/>
      <c r="C444" s="902"/>
      <c r="D444" s="903"/>
      <c r="E444" s="902"/>
      <c r="F444" s="903"/>
      <c r="G444" s="902"/>
      <c r="H444" s="904"/>
      <c r="I444" s="905"/>
      <c r="J444" s="906"/>
      <c r="K444" s="903"/>
      <c r="L444" s="902"/>
      <c r="M444" s="903"/>
      <c r="N444" s="902"/>
      <c r="O444" s="903"/>
      <c r="P444" s="902"/>
    </row>
    <row r="445" spans="2:16">
      <c r="B445" s="907">
        <v>96718</v>
      </c>
      <c r="C445" s="908" t="s">
        <v>992</v>
      </c>
      <c r="D445" s="909" t="s">
        <v>1303</v>
      </c>
      <c r="E445" s="908" t="s">
        <v>1414</v>
      </c>
      <c r="F445" s="909" t="s">
        <v>1298</v>
      </c>
      <c r="G445" s="908" t="s">
        <v>1084</v>
      </c>
      <c r="H445" s="910">
        <v>2017</v>
      </c>
      <c r="I445" s="911"/>
      <c r="J445" s="912" t="s">
        <v>1299</v>
      </c>
      <c r="K445" s="909"/>
      <c r="L445" s="908"/>
      <c r="M445" s="909"/>
      <c r="N445" s="908"/>
      <c r="O445" s="909"/>
      <c r="P445" s="908" t="s">
        <v>1086</v>
      </c>
    </row>
    <row r="446" spans="2:16">
      <c r="B446" s="907"/>
      <c r="C446" s="908"/>
      <c r="D446" s="909"/>
      <c r="E446" s="908"/>
      <c r="F446" s="909"/>
      <c r="G446" s="908"/>
      <c r="H446" s="910"/>
      <c r="I446" s="911"/>
      <c r="J446" s="914">
        <v>1</v>
      </c>
      <c r="K446" s="909" t="s">
        <v>29</v>
      </c>
      <c r="L446" s="908"/>
      <c r="M446" s="909"/>
      <c r="N446" s="908"/>
      <c r="O446" s="909"/>
      <c r="P446" s="908"/>
    </row>
    <row r="447" spans="2:16">
      <c r="B447" s="907"/>
      <c r="C447" s="908"/>
      <c r="D447" s="909"/>
      <c r="E447" s="908"/>
      <c r="F447" s="909"/>
      <c r="G447" s="908"/>
      <c r="H447" s="910"/>
      <c r="I447" s="911"/>
      <c r="J447" s="906"/>
      <c r="K447" s="909"/>
      <c r="L447" s="908"/>
      <c r="M447" s="909"/>
      <c r="N447" s="908"/>
      <c r="O447" s="909"/>
      <c r="P447" s="908"/>
    </row>
    <row r="448" spans="2:16">
      <c r="B448" s="907"/>
      <c r="C448" s="908"/>
      <c r="D448" s="909"/>
      <c r="E448" s="908"/>
      <c r="F448" s="909"/>
      <c r="G448" s="908"/>
      <c r="H448" s="910"/>
      <c r="I448" s="911"/>
      <c r="J448" s="906" t="s">
        <v>1226</v>
      </c>
      <c r="K448" s="915"/>
      <c r="L448" s="908"/>
      <c r="M448" s="909"/>
      <c r="N448" s="908"/>
      <c r="O448" s="909"/>
      <c r="P448" s="908"/>
    </row>
    <row r="449" spans="2:17">
      <c r="B449" s="907">
        <v>96726</v>
      </c>
      <c r="C449" s="908" t="s">
        <v>992</v>
      </c>
      <c r="D449" s="909" t="s">
        <v>1280</v>
      </c>
      <c r="E449" s="908" t="s">
        <v>118</v>
      </c>
      <c r="F449" s="909" t="s">
        <v>1298</v>
      </c>
      <c r="G449" s="908" t="s">
        <v>1084</v>
      </c>
      <c r="H449" s="910">
        <v>2017</v>
      </c>
      <c r="I449" s="911" t="s">
        <v>1415</v>
      </c>
      <c r="J449" s="916">
        <v>3100.656837174095</v>
      </c>
      <c r="K449" s="917" t="s">
        <v>1416</v>
      </c>
      <c r="L449" s="909"/>
      <c r="M449" s="908"/>
      <c r="N449" s="909" t="s">
        <v>1417</v>
      </c>
      <c r="O449" s="908">
        <v>0</v>
      </c>
      <c r="P449" s="909">
        <v>0</v>
      </c>
      <c r="Q449" s="908" t="s">
        <v>1184</v>
      </c>
    </row>
    <row r="450" spans="2:17">
      <c r="B450" s="901">
        <v>96727</v>
      </c>
      <c r="C450" s="902" t="s">
        <v>992</v>
      </c>
      <c r="D450" s="903" t="s">
        <v>1280</v>
      </c>
      <c r="E450" s="902" t="s">
        <v>118</v>
      </c>
      <c r="F450" s="903" t="s">
        <v>1298</v>
      </c>
      <c r="G450" s="902" t="s">
        <v>1084</v>
      </c>
      <c r="H450" s="904">
        <v>2017</v>
      </c>
      <c r="I450" s="905" t="s">
        <v>1418</v>
      </c>
      <c r="J450" s="918">
        <v>13199.766766244833</v>
      </c>
      <c r="K450" s="906" t="s">
        <v>1416</v>
      </c>
      <c r="L450" s="903"/>
      <c r="M450" s="902"/>
      <c r="N450" s="903" t="s">
        <v>1419</v>
      </c>
      <c r="O450" s="902">
        <v>0</v>
      </c>
      <c r="P450" s="903">
        <v>0</v>
      </c>
      <c r="Q450" s="902" t="s">
        <v>1420</v>
      </c>
    </row>
    <row r="451" spans="2:17">
      <c r="B451" s="907">
        <v>96732</v>
      </c>
      <c r="C451" s="908" t="s">
        <v>992</v>
      </c>
      <c r="D451" s="909" t="s">
        <v>1280</v>
      </c>
      <c r="E451" s="908" t="s">
        <v>118</v>
      </c>
      <c r="F451" s="909" t="s">
        <v>1298</v>
      </c>
      <c r="G451" s="908" t="s">
        <v>1084</v>
      </c>
      <c r="H451" s="910">
        <v>2017</v>
      </c>
      <c r="I451" s="911" t="s">
        <v>1421</v>
      </c>
      <c r="J451" s="916">
        <v>21080.817319602913</v>
      </c>
      <c r="K451" s="917" t="s">
        <v>1416</v>
      </c>
      <c r="L451" s="909"/>
      <c r="M451" s="908"/>
      <c r="N451" s="909" t="s">
        <v>1422</v>
      </c>
      <c r="O451" s="908">
        <v>0</v>
      </c>
      <c r="P451" s="909">
        <v>0</v>
      </c>
      <c r="Q451" s="908" t="s">
        <v>1206</v>
      </c>
    </row>
    <row r="452" spans="2:17">
      <c r="B452" s="907">
        <v>96736</v>
      </c>
      <c r="C452" s="908" t="s">
        <v>992</v>
      </c>
      <c r="D452" s="909" t="s">
        <v>1280</v>
      </c>
      <c r="E452" s="908" t="s">
        <v>118</v>
      </c>
      <c r="F452" s="909" t="s">
        <v>1298</v>
      </c>
      <c r="G452" s="908" t="s">
        <v>1084</v>
      </c>
      <c r="H452" s="910">
        <v>2017</v>
      </c>
      <c r="I452" s="911" t="s">
        <v>1423</v>
      </c>
      <c r="J452" s="916">
        <v>31748.323010342883</v>
      </c>
      <c r="K452" s="917" t="s">
        <v>1416</v>
      </c>
      <c r="L452" s="909"/>
      <c r="M452" s="908"/>
      <c r="N452" s="909" t="s">
        <v>1424</v>
      </c>
      <c r="O452" s="908">
        <v>0</v>
      </c>
      <c r="P452" s="909">
        <v>0</v>
      </c>
      <c r="Q452" s="908" t="s">
        <v>1086</v>
      </c>
    </row>
    <row r="453" spans="2:17">
      <c r="B453" s="901">
        <v>96737</v>
      </c>
      <c r="C453" s="902" t="s">
        <v>992</v>
      </c>
      <c r="D453" s="903" t="s">
        <v>1280</v>
      </c>
      <c r="E453" s="902" t="s">
        <v>118</v>
      </c>
      <c r="F453" s="903" t="s">
        <v>1298</v>
      </c>
      <c r="G453" s="902" t="s">
        <v>1084</v>
      </c>
      <c r="H453" s="904">
        <v>2017</v>
      </c>
      <c r="I453" s="905" t="s">
        <v>1425</v>
      </c>
      <c r="J453" s="918">
        <v>68719.015768575686</v>
      </c>
      <c r="K453" s="917" t="s">
        <v>1416</v>
      </c>
      <c r="L453" s="903"/>
      <c r="M453" s="902"/>
      <c r="N453" s="903" t="s">
        <v>1426</v>
      </c>
      <c r="O453" s="902">
        <v>0</v>
      </c>
      <c r="P453" s="903">
        <v>0</v>
      </c>
      <c r="Q453" s="902" t="s">
        <v>1184</v>
      </c>
    </row>
    <row r="454" spans="2:17">
      <c r="B454" s="907">
        <v>96740</v>
      </c>
      <c r="C454" s="908" t="s">
        <v>992</v>
      </c>
      <c r="D454" s="909" t="s">
        <v>1280</v>
      </c>
      <c r="E454" s="908" t="s">
        <v>118</v>
      </c>
      <c r="F454" s="909" t="s">
        <v>1298</v>
      </c>
      <c r="G454" s="908" t="s">
        <v>1084</v>
      </c>
      <c r="H454" s="910">
        <v>2017</v>
      </c>
      <c r="I454" s="911" t="s">
        <v>1427</v>
      </c>
      <c r="J454" s="916">
        <v>5565.6002885618618</v>
      </c>
      <c r="K454" s="917" t="s">
        <v>1416</v>
      </c>
      <c r="L454" s="909"/>
      <c r="M454" s="908"/>
      <c r="N454" s="909" t="s">
        <v>1428</v>
      </c>
      <c r="O454" s="908">
        <v>0</v>
      </c>
      <c r="P454" s="909">
        <v>0</v>
      </c>
      <c r="Q454" s="908" t="s">
        <v>1086</v>
      </c>
    </row>
    <row r="455" spans="2:17">
      <c r="B455" s="901">
        <v>96747</v>
      </c>
      <c r="C455" s="902" t="s">
        <v>992</v>
      </c>
      <c r="D455" s="903" t="s">
        <v>1280</v>
      </c>
      <c r="E455" s="902" t="s">
        <v>118</v>
      </c>
      <c r="F455" s="903" t="s">
        <v>1298</v>
      </c>
      <c r="G455" s="902" t="s">
        <v>1084</v>
      </c>
      <c r="H455" s="904">
        <v>2017</v>
      </c>
      <c r="I455" s="905" t="s">
        <v>1429</v>
      </c>
      <c r="J455" s="918">
        <v>9615.1745927795982</v>
      </c>
      <c r="K455" s="917" t="s">
        <v>1416</v>
      </c>
      <c r="L455" s="903"/>
      <c r="M455" s="902"/>
      <c r="N455" s="903" t="s">
        <v>1430</v>
      </c>
      <c r="O455" s="902">
        <v>0</v>
      </c>
      <c r="P455" s="903">
        <v>0</v>
      </c>
      <c r="Q455" s="902" t="s">
        <v>1184</v>
      </c>
    </row>
    <row r="456" spans="2:17">
      <c r="B456" s="901">
        <v>96753</v>
      </c>
      <c r="C456" s="902" t="s">
        <v>992</v>
      </c>
      <c r="D456" s="903" t="s">
        <v>1280</v>
      </c>
      <c r="E456" s="902" t="s">
        <v>118</v>
      </c>
      <c r="F456" s="903" t="s">
        <v>1298</v>
      </c>
      <c r="G456" s="902" t="s">
        <v>1084</v>
      </c>
      <c r="H456" s="904">
        <v>2017</v>
      </c>
      <c r="I456" s="905" t="s">
        <v>1431</v>
      </c>
      <c r="J456" s="918">
        <v>148990.29882581311</v>
      </c>
      <c r="K456" s="917" t="s">
        <v>1416</v>
      </c>
      <c r="L456" s="903"/>
      <c r="M456" s="902"/>
      <c r="N456" s="903" t="s">
        <v>1432</v>
      </c>
      <c r="O456" s="902">
        <v>0</v>
      </c>
      <c r="P456" s="903">
        <v>0</v>
      </c>
      <c r="Q456" s="902" t="s">
        <v>1086</v>
      </c>
    </row>
    <row r="457" spans="2:17">
      <c r="B457" s="901">
        <v>96729</v>
      </c>
      <c r="C457" s="902" t="s">
        <v>992</v>
      </c>
      <c r="D457" s="903" t="s">
        <v>1280</v>
      </c>
      <c r="E457" s="902" t="s">
        <v>118</v>
      </c>
      <c r="F457" s="903" t="s">
        <v>1298</v>
      </c>
      <c r="G457" s="902" t="s">
        <v>1084</v>
      </c>
      <c r="H457" s="904">
        <v>2017</v>
      </c>
      <c r="I457" s="905" t="s">
        <v>1433</v>
      </c>
      <c r="J457" s="918">
        <v>61508.201414453128</v>
      </c>
      <c r="K457" s="906" t="s">
        <v>1029</v>
      </c>
      <c r="L457" s="903"/>
      <c r="M457" s="902"/>
      <c r="N457" s="903" t="s">
        <v>1434</v>
      </c>
      <c r="O457" s="902">
        <v>0</v>
      </c>
      <c r="P457" s="903">
        <v>0</v>
      </c>
      <c r="Q457" s="902" t="s">
        <v>1086</v>
      </c>
    </row>
    <row r="458" spans="2:17">
      <c r="B458" s="907">
        <v>96730</v>
      </c>
      <c r="C458" s="908" t="s">
        <v>992</v>
      </c>
      <c r="D458" s="909" t="s">
        <v>1280</v>
      </c>
      <c r="E458" s="908" t="s">
        <v>118</v>
      </c>
      <c r="F458" s="909" t="s">
        <v>1298</v>
      </c>
      <c r="G458" s="908" t="s">
        <v>1084</v>
      </c>
      <c r="H458" s="910">
        <v>2017</v>
      </c>
      <c r="I458" s="911" t="s">
        <v>1435</v>
      </c>
      <c r="J458" s="916">
        <v>35439.597636337909</v>
      </c>
      <c r="K458" s="917" t="s">
        <v>1029</v>
      </c>
      <c r="L458" s="909"/>
      <c r="M458" s="908"/>
      <c r="N458" s="909" t="s">
        <v>1436</v>
      </c>
      <c r="O458" s="908">
        <v>0</v>
      </c>
      <c r="P458" s="909">
        <v>0</v>
      </c>
      <c r="Q458" s="908" t="s">
        <v>1096</v>
      </c>
    </row>
    <row r="459" spans="2:17">
      <c r="B459" s="901">
        <v>96739</v>
      </c>
      <c r="C459" s="902" t="s">
        <v>992</v>
      </c>
      <c r="D459" s="903" t="s">
        <v>1280</v>
      </c>
      <c r="E459" s="902" t="s">
        <v>118</v>
      </c>
      <c r="F459" s="903" t="s">
        <v>1298</v>
      </c>
      <c r="G459" s="902" t="s">
        <v>1084</v>
      </c>
      <c r="H459" s="904">
        <v>2017</v>
      </c>
      <c r="I459" s="905" t="s">
        <v>1437</v>
      </c>
      <c r="J459" s="918">
        <v>81877.18288056743</v>
      </c>
      <c r="K459" s="906" t="s">
        <v>1029</v>
      </c>
      <c r="L459" s="903"/>
      <c r="M459" s="902"/>
      <c r="N459" s="903" t="s">
        <v>1438</v>
      </c>
      <c r="O459" s="902">
        <v>0</v>
      </c>
      <c r="P459" s="903">
        <v>0</v>
      </c>
      <c r="Q459" s="902" t="s">
        <v>1086</v>
      </c>
    </row>
    <row r="460" spans="2:17">
      <c r="B460" s="901">
        <v>96741</v>
      </c>
      <c r="C460" s="902" t="s">
        <v>992</v>
      </c>
      <c r="D460" s="903" t="s">
        <v>1280</v>
      </c>
      <c r="E460" s="902" t="s">
        <v>118</v>
      </c>
      <c r="F460" s="903" t="s">
        <v>1298</v>
      </c>
      <c r="G460" s="902" t="s">
        <v>1084</v>
      </c>
      <c r="H460" s="904">
        <v>2017</v>
      </c>
      <c r="I460" s="905" t="s">
        <v>1439</v>
      </c>
      <c r="J460" s="918">
        <v>79099.279148649002</v>
      </c>
      <c r="K460" s="906" t="s">
        <v>1029</v>
      </c>
      <c r="L460" s="903"/>
      <c r="M460" s="902"/>
      <c r="N460" s="903" t="s">
        <v>1440</v>
      </c>
      <c r="O460" s="902">
        <v>0</v>
      </c>
      <c r="P460" s="903">
        <v>0</v>
      </c>
      <c r="Q460" s="902" t="s">
        <v>1184</v>
      </c>
    </row>
    <row r="461" spans="2:17">
      <c r="B461" s="907">
        <v>96744</v>
      </c>
      <c r="C461" s="908" t="s">
        <v>992</v>
      </c>
      <c r="D461" s="909" t="s">
        <v>1280</v>
      </c>
      <c r="E461" s="908" t="s">
        <v>118</v>
      </c>
      <c r="F461" s="909" t="s">
        <v>1298</v>
      </c>
      <c r="G461" s="908" t="s">
        <v>1084</v>
      </c>
      <c r="H461" s="910">
        <v>2017</v>
      </c>
      <c r="I461" s="911" t="s">
        <v>1441</v>
      </c>
      <c r="J461" s="916">
        <v>23281.021481416497</v>
      </c>
      <c r="K461" s="906" t="s">
        <v>1029</v>
      </c>
      <c r="L461" s="909"/>
      <c r="M461" s="908"/>
      <c r="N461" s="909" t="s">
        <v>1442</v>
      </c>
      <c r="O461" s="908">
        <v>0</v>
      </c>
      <c r="P461" s="909">
        <v>0</v>
      </c>
      <c r="Q461" s="908" t="s">
        <v>1443</v>
      </c>
    </row>
    <row r="462" spans="2:17">
      <c r="B462" s="901">
        <v>96745</v>
      </c>
      <c r="C462" s="902" t="s">
        <v>992</v>
      </c>
      <c r="D462" s="903" t="s">
        <v>1280</v>
      </c>
      <c r="E462" s="902" t="s">
        <v>118</v>
      </c>
      <c r="F462" s="903" t="s">
        <v>1298</v>
      </c>
      <c r="G462" s="902" t="s">
        <v>1084</v>
      </c>
      <c r="H462" s="904">
        <v>2017</v>
      </c>
      <c r="I462" s="905" t="s">
        <v>1444</v>
      </c>
      <c r="J462" s="918">
        <v>27537.684067690279</v>
      </c>
      <c r="K462" s="906" t="s">
        <v>1029</v>
      </c>
      <c r="L462" s="903"/>
      <c r="M462" s="902"/>
      <c r="N462" s="903" t="s">
        <v>1445</v>
      </c>
      <c r="O462" s="902">
        <v>0</v>
      </c>
      <c r="P462" s="903">
        <v>0</v>
      </c>
      <c r="Q462" s="902" t="s">
        <v>1096</v>
      </c>
    </row>
    <row r="463" spans="2:17">
      <c r="B463" s="907">
        <v>96746</v>
      </c>
      <c r="C463" s="908" t="s">
        <v>992</v>
      </c>
      <c r="D463" s="909" t="s">
        <v>1280</v>
      </c>
      <c r="E463" s="908" t="s">
        <v>118</v>
      </c>
      <c r="F463" s="909" t="s">
        <v>1298</v>
      </c>
      <c r="G463" s="908" t="s">
        <v>1084</v>
      </c>
      <c r="H463" s="910">
        <v>2017</v>
      </c>
      <c r="I463" s="911" t="s">
        <v>1446</v>
      </c>
      <c r="J463" s="916">
        <v>8279.6996506676369</v>
      </c>
      <c r="K463" s="917" t="s">
        <v>1029</v>
      </c>
      <c r="L463" s="909"/>
      <c r="M463" s="908"/>
      <c r="N463" s="909" t="s">
        <v>1447</v>
      </c>
      <c r="O463" s="908">
        <v>0</v>
      </c>
      <c r="P463" s="909">
        <v>0</v>
      </c>
      <c r="Q463" s="908" t="s">
        <v>1217</v>
      </c>
    </row>
    <row r="464" spans="2:17">
      <c r="B464" s="907">
        <v>96748</v>
      </c>
      <c r="C464" s="908" t="s">
        <v>992</v>
      </c>
      <c r="D464" s="909" t="s">
        <v>1280</v>
      </c>
      <c r="E464" s="908" t="s">
        <v>118</v>
      </c>
      <c r="F464" s="909" t="s">
        <v>1298</v>
      </c>
      <c r="G464" s="908" t="s">
        <v>1084</v>
      </c>
      <c r="H464" s="910">
        <v>2017</v>
      </c>
      <c r="I464" s="911" t="s">
        <v>1448</v>
      </c>
      <c r="J464" s="916">
        <v>175681.1541274091</v>
      </c>
      <c r="K464" s="917" t="s">
        <v>1029</v>
      </c>
      <c r="L464" s="909"/>
      <c r="M464" s="908"/>
      <c r="N464" s="909" t="s">
        <v>1449</v>
      </c>
      <c r="O464" s="908">
        <v>0</v>
      </c>
      <c r="P464" s="909">
        <v>0</v>
      </c>
      <c r="Q464" s="908" t="s">
        <v>1086</v>
      </c>
    </row>
    <row r="465" spans="2:17">
      <c r="B465" s="901">
        <v>96751</v>
      </c>
      <c r="C465" s="902" t="s">
        <v>992</v>
      </c>
      <c r="D465" s="903" t="s">
        <v>1280</v>
      </c>
      <c r="E465" s="902" t="s">
        <v>118</v>
      </c>
      <c r="F465" s="903" t="s">
        <v>1298</v>
      </c>
      <c r="G465" s="902" t="s">
        <v>1084</v>
      </c>
      <c r="H465" s="904">
        <v>2017</v>
      </c>
      <c r="I465" s="905" t="s">
        <v>1450</v>
      </c>
      <c r="J465" s="918">
        <v>96791.307134665374</v>
      </c>
      <c r="K465" s="906" t="s">
        <v>1029</v>
      </c>
      <c r="L465" s="903"/>
      <c r="M465" s="902"/>
      <c r="N465" s="903" t="s">
        <v>1451</v>
      </c>
      <c r="O465" s="902">
        <v>0</v>
      </c>
      <c r="P465" s="903">
        <v>0</v>
      </c>
      <c r="Q465" s="902" t="s">
        <v>1086</v>
      </c>
    </row>
    <row r="466" spans="2:17">
      <c r="B466" s="907">
        <v>96752</v>
      </c>
      <c r="C466" s="908" t="s">
        <v>992</v>
      </c>
      <c r="D466" s="909" t="s">
        <v>1280</v>
      </c>
      <c r="E466" s="908" t="s">
        <v>118</v>
      </c>
      <c r="F466" s="909" t="s">
        <v>1298</v>
      </c>
      <c r="G466" s="908" t="s">
        <v>1084</v>
      </c>
      <c r="H466" s="910">
        <v>2017</v>
      </c>
      <c r="I466" s="911" t="s">
        <v>1452</v>
      </c>
      <c r="J466" s="919">
        <v>5656.5434957276011</v>
      </c>
      <c r="K466" s="920" t="s">
        <v>1029</v>
      </c>
      <c r="L466" s="909"/>
      <c r="M466" s="908"/>
      <c r="N466" s="909" t="s">
        <v>1453</v>
      </c>
      <c r="O466" s="908">
        <v>0</v>
      </c>
      <c r="P466" s="909">
        <v>0</v>
      </c>
      <c r="Q466" s="908" t="s">
        <v>1184</v>
      </c>
    </row>
    <row r="467" spans="2:17">
      <c r="B467" s="901"/>
      <c r="C467" s="902"/>
      <c r="D467" s="903"/>
      <c r="E467" s="902"/>
      <c r="F467" s="903"/>
      <c r="G467" s="902"/>
      <c r="H467" s="904"/>
      <c r="I467" s="905"/>
      <c r="J467" s="921">
        <f>SUM(J449:J466)</f>
        <v>897171.32444667898</v>
      </c>
      <c r="K467" s="922">
        <f>SUM(J449:J456)/J467</f>
        <v>0.33663542868510926</v>
      </c>
      <c r="L467" s="903" t="s">
        <v>991</v>
      </c>
      <c r="M467" s="902"/>
      <c r="N467" s="903"/>
      <c r="O467" s="902"/>
      <c r="P467" s="903"/>
      <c r="Q467" s="902"/>
    </row>
    <row r="468" spans="2:17">
      <c r="B468" s="901"/>
      <c r="C468" s="902"/>
      <c r="D468" s="903"/>
      <c r="E468" s="902"/>
      <c r="F468" s="903"/>
      <c r="G468" s="902"/>
      <c r="H468" s="904"/>
      <c r="I468" s="905"/>
      <c r="J468" s="923"/>
      <c r="K468" s="922">
        <f>SUM(J457:J466)/J467</f>
        <v>0.66336457131489079</v>
      </c>
      <c r="L468" s="903" t="s">
        <v>1029</v>
      </c>
      <c r="M468" s="902"/>
      <c r="N468" s="903"/>
      <c r="O468" s="902"/>
      <c r="P468" s="903"/>
      <c r="Q468" s="902"/>
    </row>
    <row r="469" spans="2:17">
      <c r="B469" s="901"/>
      <c r="C469" s="902"/>
      <c r="D469" s="903"/>
      <c r="E469" s="902"/>
      <c r="F469" s="903"/>
      <c r="G469" s="902"/>
      <c r="H469" s="904"/>
      <c r="I469" s="905"/>
      <c r="J469" s="906"/>
      <c r="K469" s="903"/>
      <c r="L469" s="902"/>
      <c r="M469" s="903"/>
      <c r="N469" s="902"/>
      <c r="O469" s="903"/>
      <c r="P469" s="902"/>
    </row>
    <row r="470" spans="2:17">
      <c r="B470" s="907">
        <v>96824</v>
      </c>
      <c r="C470" s="908" t="s">
        <v>992</v>
      </c>
      <c r="D470" s="909" t="s">
        <v>1454</v>
      </c>
      <c r="E470" s="908" t="s">
        <v>119</v>
      </c>
      <c r="F470" s="909" t="s">
        <v>1298</v>
      </c>
      <c r="G470" s="908" t="s">
        <v>1084</v>
      </c>
      <c r="H470" s="910">
        <v>2017</v>
      </c>
      <c r="I470" s="924" t="s">
        <v>1455</v>
      </c>
      <c r="J470" s="925">
        <v>13540.972997484765</v>
      </c>
      <c r="K470" s="906" t="s">
        <v>1456</v>
      </c>
      <c r="L470" s="909"/>
      <c r="M470" s="908"/>
      <c r="N470" s="909" t="s">
        <v>1457</v>
      </c>
      <c r="O470" s="908"/>
      <c r="P470" s="909"/>
      <c r="Q470" s="908" t="s">
        <v>1086</v>
      </c>
    </row>
    <row r="471" spans="2:17">
      <c r="B471" s="901">
        <v>96827</v>
      </c>
      <c r="C471" s="902" t="s">
        <v>992</v>
      </c>
      <c r="D471" s="903" t="s">
        <v>1454</v>
      </c>
      <c r="E471" s="902" t="s">
        <v>119</v>
      </c>
      <c r="F471" s="903" t="s">
        <v>1298</v>
      </c>
      <c r="G471" s="902" t="s">
        <v>1084</v>
      </c>
      <c r="H471" s="904">
        <v>2017</v>
      </c>
      <c r="I471" s="905" t="s">
        <v>1458</v>
      </c>
      <c r="J471" s="918">
        <v>8911.9778544286564</v>
      </c>
      <c r="K471" s="906" t="s">
        <v>1456</v>
      </c>
      <c r="L471" s="903"/>
      <c r="M471" s="902"/>
      <c r="N471" s="903" t="s">
        <v>1459</v>
      </c>
      <c r="O471" s="902"/>
      <c r="P471" s="903"/>
      <c r="Q471" s="902" t="s">
        <v>1086</v>
      </c>
    </row>
    <row r="472" spans="2:17">
      <c r="B472" s="901">
        <v>96759</v>
      </c>
      <c r="C472" s="902" t="s">
        <v>992</v>
      </c>
      <c r="D472" s="903" t="s">
        <v>1454</v>
      </c>
      <c r="E472" s="902" t="s">
        <v>119</v>
      </c>
      <c r="F472" s="903" t="s">
        <v>1298</v>
      </c>
      <c r="G472" s="902" t="s">
        <v>1084</v>
      </c>
      <c r="H472" s="904">
        <v>2017</v>
      </c>
      <c r="I472" s="905" t="s">
        <v>1460</v>
      </c>
      <c r="J472" s="926">
        <v>7357.3547162539562</v>
      </c>
      <c r="K472" s="906" t="s">
        <v>1456</v>
      </c>
      <c r="L472" s="903"/>
      <c r="M472" s="902"/>
      <c r="N472" s="903" t="s">
        <v>1461</v>
      </c>
      <c r="O472" s="902"/>
      <c r="P472" s="903"/>
      <c r="Q472" s="902" t="s">
        <v>1086</v>
      </c>
    </row>
    <row r="473" spans="2:17">
      <c r="B473" s="907">
        <v>96760</v>
      </c>
      <c r="C473" s="908" t="s">
        <v>992</v>
      </c>
      <c r="D473" s="909" t="s">
        <v>1454</v>
      </c>
      <c r="E473" s="908" t="s">
        <v>119</v>
      </c>
      <c r="F473" s="909" t="s">
        <v>1298</v>
      </c>
      <c r="G473" s="908" t="s">
        <v>1084</v>
      </c>
      <c r="H473" s="910">
        <v>2017</v>
      </c>
      <c r="I473" s="911" t="s">
        <v>1462</v>
      </c>
      <c r="J473" s="927">
        <v>1453.708618586767</v>
      </c>
      <c r="K473" s="906" t="s">
        <v>1456</v>
      </c>
      <c r="L473" s="909"/>
      <c r="M473" s="908"/>
      <c r="N473" s="909" t="s">
        <v>1463</v>
      </c>
      <c r="O473" s="908" t="s">
        <v>1464</v>
      </c>
      <c r="P473" s="909"/>
      <c r="Q473" s="908" t="s">
        <v>1086</v>
      </c>
    </row>
    <row r="474" spans="2:17">
      <c r="B474" s="901">
        <v>96761</v>
      </c>
      <c r="C474" s="902" t="s">
        <v>992</v>
      </c>
      <c r="D474" s="903" t="s">
        <v>1454</v>
      </c>
      <c r="E474" s="902" t="s">
        <v>119</v>
      </c>
      <c r="F474" s="903" t="s">
        <v>1298</v>
      </c>
      <c r="G474" s="902" t="s">
        <v>1084</v>
      </c>
      <c r="H474" s="904">
        <v>2017</v>
      </c>
      <c r="I474" s="905" t="s">
        <v>1465</v>
      </c>
      <c r="J474" s="918">
        <v>2786.306773510416</v>
      </c>
      <c r="K474" s="906" t="s">
        <v>1456</v>
      </c>
      <c r="L474" s="903"/>
      <c r="M474" s="902"/>
      <c r="N474" s="903" t="s">
        <v>1466</v>
      </c>
      <c r="O474" s="902">
        <v>2</v>
      </c>
      <c r="P474" s="903"/>
      <c r="Q474" s="902" t="s">
        <v>1086</v>
      </c>
    </row>
    <row r="475" spans="2:17">
      <c r="B475" s="907">
        <v>96762</v>
      </c>
      <c r="C475" s="908" t="s">
        <v>992</v>
      </c>
      <c r="D475" s="909" t="s">
        <v>1454</v>
      </c>
      <c r="E475" s="908" t="s">
        <v>119</v>
      </c>
      <c r="F475" s="909" t="s">
        <v>1298</v>
      </c>
      <c r="G475" s="908" t="s">
        <v>1084</v>
      </c>
      <c r="H475" s="910">
        <v>2017</v>
      </c>
      <c r="I475" s="911" t="s">
        <v>1467</v>
      </c>
      <c r="J475" s="916">
        <v>4075.7094064007861</v>
      </c>
      <c r="K475" s="906" t="s">
        <v>1456</v>
      </c>
      <c r="L475" s="909"/>
      <c r="M475" s="908"/>
      <c r="N475" s="909" t="s">
        <v>1468</v>
      </c>
      <c r="O475" s="908"/>
      <c r="P475" s="909"/>
      <c r="Q475" s="908" t="s">
        <v>1086</v>
      </c>
    </row>
    <row r="476" spans="2:17">
      <c r="B476" s="901">
        <v>96763</v>
      </c>
      <c r="C476" s="902" t="s">
        <v>992</v>
      </c>
      <c r="D476" s="903" t="s">
        <v>1454</v>
      </c>
      <c r="E476" s="902" t="s">
        <v>119</v>
      </c>
      <c r="F476" s="903" t="s">
        <v>1298</v>
      </c>
      <c r="G476" s="902" t="s">
        <v>1084</v>
      </c>
      <c r="H476" s="904">
        <v>2017</v>
      </c>
      <c r="I476" s="905" t="s">
        <v>1469</v>
      </c>
      <c r="J476" s="918">
        <v>2953.2289408243</v>
      </c>
      <c r="K476" s="906" t="s">
        <v>1456</v>
      </c>
      <c r="L476" s="903"/>
      <c r="M476" s="902"/>
      <c r="N476" s="903" t="s">
        <v>1470</v>
      </c>
      <c r="O476" s="902"/>
      <c r="P476" s="903"/>
      <c r="Q476" s="902" t="s">
        <v>1086</v>
      </c>
    </row>
    <row r="477" spans="2:17">
      <c r="B477" s="907">
        <v>96764</v>
      </c>
      <c r="C477" s="908" t="s">
        <v>992</v>
      </c>
      <c r="D477" s="909" t="s">
        <v>1454</v>
      </c>
      <c r="E477" s="908" t="s">
        <v>119</v>
      </c>
      <c r="F477" s="909" t="s">
        <v>1298</v>
      </c>
      <c r="G477" s="908" t="s">
        <v>1084</v>
      </c>
      <c r="H477" s="910">
        <v>2017</v>
      </c>
      <c r="I477" s="911" t="s">
        <v>1471</v>
      </c>
      <c r="J477" s="916">
        <v>15246.487059230058</v>
      </c>
      <c r="K477" s="906" t="s">
        <v>1456</v>
      </c>
      <c r="L477" s="909"/>
      <c r="M477" s="908"/>
      <c r="N477" s="909" t="s">
        <v>1472</v>
      </c>
      <c r="O477" s="908" t="s">
        <v>363</v>
      </c>
      <c r="P477" s="909"/>
      <c r="Q477" s="908" t="s">
        <v>1086</v>
      </c>
    </row>
    <row r="478" spans="2:17">
      <c r="B478" s="901">
        <v>96765</v>
      </c>
      <c r="C478" s="902" t="s">
        <v>992</v>
      </c>
      <c r="D478" s="903" t="s">
        <v>1454</v>
      </c>
      <c r="E478" s="902" t="s">
        <v>119</v>
      </c>
      <c r="F478" s="903" t="s">
        <v>1298</v>
      </c>
      <c r="G478" s="902" t="s">
        <v>1084</v>
      </c>
      <c r="H478" s="904">
        <v>2017</v>
      </c>
      <c r="I478" s="905" t="s">
        <v>1473</v>
      </c>
      <c r="J478" s="918">
        <v>1010.4003110478723</v>
      </c>
      <c r="K478" s="906" t="s">
        <v>1456</v>
      </c>
      <c r="L478" s="903"/>
      <c r="M478" s="902"/>
      <c r="N478" s="903" t="s">
        <v>1474</v>
      </c>
      <c r="O478" s="902" t="s">
        <v>364</v>
      </c>
      <c r="P478" s="903"/>
      <c r="Q478" s="902" t="s">
        <v>1096</v>
      </c>
    </row>
    <row r="479" spans="2:17">
      <c r="B479" s="907">
        <v>96766</v>
      </c>
      <c r="C479" s="908" t="s">
        <v>992</v>
      </c>
      <c r="D479" s="909" t="s">
        <v>1454</v>
      </c>
      <c r="E479" s="908" t="s">
        <v>119</v>
      </c>
      <c r="F479" s="909" t="s">
        <v>1298</v>
      </c>
      <c r="G479" s="908" t="s">
        <v>1084</v>
      </c>
      <c r="H479" s="910">
        <v>2017</v>
      </c>
      <c r="I479" s="911" t="s">
        <v>1475</v>
      </c>
      <c r="J479" s="916">
        <v>1143.1002147735039</v>
      </c>
      <c r="K479" s="906" t="s">
        <v>1456</v>
      </c>
      <c r="L479" s="909"/>
      <c r="M479" s="908"/>
      <c r="N479" s="909" t="s">
        <v>1476</v>
      </c>
      <c r="O479" s="908"/>
      <c r="P479" s="909"/>
      <c r="Q479" s="908" t="s">
        <v>1096</v>
      </c>
    </row>
    <row r="480" spans="2:17">
      <c r="B480" s="901">
        <v>96767</v>
      </c>
      <c r="C480" s="902" t="s">
        <v>992</v>
      </c>
      <c r="D480" s="903" t="s">
        <v>1454</v>
      </c>
      <c r="E480" s="902" t="s">
        <v>119</v>
      </c>
      <c r="F480" s="903" t="s">
        <v>1298</v>
      </c>
      <c r="G480" s="902" t="s">
        <v>1084</v>
      </c>
      <c r="H480" s="904">
        <v>2017</v>
      </c>
      <c r="I480" s="905" t="s">
        <v>1477</v>
      </c>
      <c r="J480" s="918">
        <v>13259.036640183405</v>
      </c>
      <c r="K480" s="906" t="s">
        <v>1456</v>
      </c>
      <c r="L480" s="903"/>
      <c r="M480" s="902"/>
      <c r="N480" s="903" t="s">
        <v>1478</v>
      </c>
      <c r="O480" s="902"/>
      <c r="P480" s="903"/>
      <c r="Q480" s="902" t="s">
        <v>1096</v>
      </c>
    </row>
    <row r="481" spans="2:17">
      <c r="B481" s="907">
        <v>96768</v>
      </c>
      <c r="C481" s="908" t="s">
        <v>992</v>
      </c>
      <c r="D481" s="909" t="s">
        <v>1454</v>
      </c>
      <c r="E481" s="908" t="s">
        <v>119</v>
      </c>
      <c r="F481" s="909" t="s">
        <v>1298</v>
      </c>
      <c r="G481" s="908" t="s">
        <v>1084</v>
      </c>
      <c r="H481" s="910">
        <v>2017</v>
      </c>
      <c r="I481" s="911" t="s">
        <v>1479</v>
      </c>
      <c r="J481" s="916">
        <v>11225.782667584481</v>
      </c>
      <c r="K481" s="906" t="s">
        <v>1456</v>
      </c>
      <c r="L481" s="909"/>
      <c r="M481" s="908"/>
      <c r="N481" s="909" t="s">
        <v>1480</v>
      </c>
      <c r="O481" s="908"/>
      <c r="P481" s="909"/>
      <c r="Q481" s="908" t="s">
        <v>1096</v>
      </c>
    </row>
    <row r="482" spans="2:17">
      <c r="B482" s="901">
        <v>96769</v>
      </c>
      <c r="C482" s="902" t="s">
        <v>992</v>
      </c>
      <c r="D482" s="903" t="s">
        <v>1454</v>
      </c>
      <c r="E482" s="902" t="s">
        <v>119</v>
      </c>
      <c r="F482" s="903" t="s">
        <v>1298</v>
      </c>
      <c r="G482" s="902" t="s">
        <v>1084</v>
      </c>
      <c r="H482" s="904">
        <v>2017</v>
      </c>
      <c r="I482" s="905" t="s">
        <v>1481</v>
      </c>
      <c r="J482" s="918">
        <v>2373.8547388805764</v>
      </c>
      <c r="K482" s="906" t="s">
        <v>1456</v>
      </c>
      <c r="L482" s="903"/>
      <c r="M482" s="902"/>
      <c r="N482" s="903" t="s">
        <v>1482</v>
      </c>
      <c r="O482" s="902">
        <v>2</v>
      </c>
      <c r="P482" s="903"/>
      <c r="Q482" s="902" t="s">
        <v>1086</v>
      </c>
    </row>
    <row r="483" spans="2:17">
      <c r="B483" s="907">
        <v>96770</v>
      </c>
      <c r="C483" s="908" t="s">
        <v>992</v>
      </c>
      <c r="D483" s="909" t="s">
        <v>1454</v>
      </c>
      <c r="E483" s="908" t="s">
        <v>119</v>
      </c>
      <c r="F483" s="909" t="s">
        <v>1298</v>
      </c>
      <c r="G483" s="908" t="s">
        <v>1084</v>
      </c>
      <c r="H483" s="910">
        <v>2017</v>
      </c>
      <c r="I483" s="911" t="s">
        <v>1483</v>
      </c>
      <c r="J483" s="916">
        <v>1984.8179372321738</v>
      </c>
      <c r="K483" s="906" t="s">
        <v>1456</v>
      </c>
      <c r="L483" s="909"/>
      <c r="M483" s="908"/>
      <c r="N483" s="909" t="s">
        <v>1484</v>
      </c>
      <c r="O483" s="908"/>
      <c r="P483" s="909"/>
      <c r="Q483" s="908" t="s">
        <v>1184</v>
      </c>
    </row>
    <row r="484" spans="2:17">
      <c r="B484" s="901">
        <v>96771</v>
      </c>
      <c r="C484" s="902" t="s">
        <v>992</v>
      </c>
      <c r="D484" s="903" t="s">
        <v>1454</v>
      </c>
      <c r="E484" s="902" t="s">
        <v>119</v>
      </c>
      <c r="F484" s="903" t="s">
        <v>1298</v>
      </c>
      <c r="G484" s="902" t="s">
        <v>1084</v>
      </c>
      <c r="H484" s="904">
        <v>2017</v>
      </c>
      <c r="I484" s="905" t="s">
        <v>1485</v>
      </c>
      <c r="J484" s="918">
        <v>3387.0831341068542</v>
      </c>
      <c r="K484" s="906" t="s">
        <v>1456</v>
      </c>
      <c r="L484" s="903"/>
      <c r="M484" s="902"/>
      <c r="N484" s="903" t="s">
        <v>1486</v>
      </c>
      <c r="O484" s="902" t="s">
        <v>1487</v>
      </c>
      <c r="P484" s="903"/>
      <c r="Q484" s="902" t="s">
        <v>1086</v>
      </c>
    </row>
    <row r="485" spans="2:17">
      <c r="B485" s="907">
        <v>96772</v>
      </c>
      <c r="C485" s="908" t="s">
        <v>992</v>
      </c>
      <c r="D485" s="909" t="s">
        <v>1454</v>
      </c>
      <c r="E485" s="908" t="s">
        <v>119</v>
      </c>
      <c r="F485" s="909" t="s">
        <v>1298</v>
      </c>
      <c r="G485" s="908" t="s">
        <v>1084</v>
      </c>
      <c r="H485" s="910">
        <v>2017</v>
      </c>
      <c r="I485" s="911" t="s">
        <v>1488</v>
      </c>
      <c r="J485" s="916">
        <v>9814.9028165986347</v>
      </c>
      <c r="K485" s="906" t="s">
        <v>1456</v>
      </c>
      <c r="L485" s="909"/>
      <c r="M485" s="908"/>
      <c r="N485" s="909" t="s">
        <v>1489</v>
      </c>
      <c r="O485" s="908"/>
      <c r="P485" s="909"/>
      <c r="Q485" s="908" t="s">
        <v>1096</v>
      </c>
    </row>
    <row r="486" spans="2:17">
      <c r="B486" s="901">
        <v>96773</v>
      </c>
      <c r="C486" s="902" t="s">
        <v>992</v>
      </c>
      <c r="D486" s="903" t="s">
        <v>1454</v>
      </c>
      <c r="E486" s="902" t="s">
        <v>119</v>
      </c>
      <c r="F486" s="903" t="s">
        <v>1298</v>
      </c>
      <c r="G486" s="902" t="s">
        <v>1084</v>
      </c>
      <c r="H486" s="904">
        <v>2017</v>
      </c>
      <c r="I486" s="905" t="s">
        <v>1490</v>
      </c>
      <c r="J486" s="918">
        <v>3250.3489316252844</v>
      </c>
      <c r="K486" s="906" t="s">
        <v>1456</v>
      </c>
      <c r="L486" s="903"/>
      <c r="M486" s="902"/>
      <c r="N486" s="903" t="s">
        <v>1491</v>
      </c>
      <c r="O486" s="902" t="s">
        <v>1492</v>
      </c>
      <c r="P486" s="903"/>
      <c r="Q486" s="902" t="s">
        <v>1184</v>
      </c>
    </row>
    <row r="487" spans="2:17">
      <c r="B487" s="907">
        <v>96774</v>
      </c>
      <c r="C487" s="908" t="s">
        <v>992</v>
      </c>
      <c r="D487" s="909" t="s">
        <v>1454</v>
      </c>
      <c r="E487" s="908" t="s">
        <v>119</v>
      </c>
      <c r="F487" s="909" t="s">
        <v>1298</v>
      </c>
      <c r="G487" s="908" t="s">
        <v>1084</v>
      </c>
      <c r="H487" s="910">
        <v>2017</v>
      </c>
      <c r="I487" s="911" t="s">
        <v>1493</v>
      </c>
      <c r="J487" s="916">
        <v>2571.9754832403842</v>
      </c>
      <c r="K487" s="906" t="s">
        <v>1456</v>
      </c>
      <c r="L487" s="909"/>
      <c r="M487" s="908"/>
      <c r="N487" s="909" t="s">
        <v>1494</v>
      </c>
      <c r="O487" s="908" t="s">
        <v>1495</v>
      </c>
      <c r="P487" s="909"/>
      <c r="Q487" s="908" t="s">
        <v>1184</v>
      </c>
    </row>
    <row r="488" spans="2:17">
      <c r="B488" s="901">
        <v>96775</v>
      </c>
      <c r="C488" s="902" t="s">
        <v>992</v>
      </c>
      <c r="D488" s="903" t="s">
        <v>1454</v>
      </c>
      <c r="E488" s="902" t="s">
        <v>119</v>
      </c>
      <c r="F488" s="903" t="s">
        <v>1298</v>
      </c>
      <c r="G488" s="902" t="s">
        <v>1084</v>
      </c>
      <c r="H488" s="904">
        <v>2017</v>
      </c>
      <c r="I488" s="905" t="s">
        <v>1496</v>
      </c>
      <c r="J488" s="918">
        <v>3034.4528224438582</v>
      </c>
      <c r="K488" s="906" t="s">
        <v>1456</v>
      </c>
      <c r="L488" s="903"/>
      <c r="M488" s="902"/>
      <c r="N488" s="903" t="s">
        <v>1497</v>
      </c>
      <c r="O488" s="902"/>
      <c r="P488" s="903"/>
      <c r="Q488" s="902" t="s">
        <v>1217</v>
      </c>
    </row>
    <row r="489" spans="2:17">
      <c r="B489" s="907">
        <v>96776</v>
      </c>
      <c r="C489" s="908" t="s">
        <v>992</v>
      </c>
      <c r="D489" s="909" t="s">
        <v>1454</v>
      </c>
      <c r="E489" s="908" t="s">
        <v>119</v>
      </c>
      <c r="F489" s="909" t="s">
        <v>1298</v>
      </c>
      <c r="G489" s="908" t="s">
        <v>1084</v>
      </c>
      <c r="H489" s="910">
        <v>2017</v>
      </c>
      <c r="I489" s="911" t="s">
        <v>1498</v>
      </c>
      <c r="J489" s="916">
        <v>4500.0768850330132</v>
      </c>
      <c r="K489" s="906" t="s">
        <v>1456</v>
      </c>
      <c r="L489" s="909"/>
      <c r="M489" s="908"/>
      <c r="N489" s="909" t="s">
        <v>1499</v>
      </c>
      <c r="O489" s="908" t="s">
        <v>1500</v>
      </c>
      <c r="P489" s="909"/>
      <c r="Q489" s="908" t="s">
        <v>1184</v>
      </c>
    </row>
    <row r="490" spans="2:17">
      <c r="B490" s="901">
        <v>96779</v>
      </c>
      <c r="C490" s="902" t="s">
        <v>992</v>
      </c>
      <c r="D490" s="903" t="s">
        <v>1454</v>
      </c>
      <c r="E490" s="902" t="s">
        <v>119</v>
      </c>
      <c r="F490" s="903" t="s">
        <v>1298</v>
      </c>
      <c r="G490" s="902" t="s">
        <v>1084</v>
      </c>
      <c r="H490" s="904">
        <v>2017</v>
      </c>
      <c r="I490" s="905" t="s">
        <v>1501</v>
      </c>
      <c r="J490" s="918">
        <v>821.83963222486443</v>
      </c>
      <c r="K490" s="906" t="s">
        <v>1456</v>
      </c>
      <c r="L490" s="903"/>
      <c r="M490" s="902"/>
      <c r="N490" s="903" t="s">
        <v>1502</v>
      </c>
      <c r="O490" s="902"/>
      <c r="P490" s="903"/>
      <c r="Q490" s="902" t="s">
        <v>1184</v>
      </c>
    </row>
    <row r="491" spans="2:17">
      <c r="B491" s="907">
        <v>96780</v>
      </c>
      <c r="C491" s="908" t="s">
        <v>992</v>
      </c>
      <c r="D491" s="909" t="s">
        <v>1454</v>
      </c>
      <c r="E491" s="908" t="s">
        <v>119</v>
      </c>
      <c r="F491" s="909" t="s">
        <v>1298</v>
      </c>
      <c r="G491" s="908" t="s">
        <v>1084</v>
      </c>
      <c r="H491" s="910">
        <v>2017</v>
      </c>
      <c r="I491" s="911" t="s">
        <v>1503</v>
      </c>
      <c r="J491" s="916">
        <v>2303.5275389513008</v>
      </c>
      <c r="K491" s="906" t="s">
        <v>1456</v>
      </c>
      <c r="L491" s="909"/>
      <c r="M491" s="908"/>
      <c r="N491" s="909" t="s">
        <v>1504</v>
      </c>
      <c r="O491" s="908">
        <v>4</v>
      </c>
      <c r="P491" s="909"/>
      <c r="Q491" s="908" t="s">
        <v>1086</v>
      </c>
    </row>
    <row r="492" spans="2:17">
      <c r="B492" s="901">
        <v>96781</v>
      </c>
      <c r="C492" s="902" t="s">
        <v>992</v>
      </c>
      <c r="D492" s="903" t="s">
        <v>1454</v>
      </c>
      <c r="E492" s="902" t="s">
        <v>119</v>
      </c>
      <c r="F492" s="903" t="s">
        <v>1298</v>
      </c>
      <c r="G492" s="902" t="s">
        <v>1084</v>
      </c>
      <c r="H492" s="904">
        <v>2017</v>
      </c>
      <c r="I492" s="905" t="s">
        <v>1505</v>
      </c>
      <c r="J492" s="918">
        <v>10384.71695300556</v>
      </c>
      <c r="K492" s="906" t="s">
        <v>1456</v>
      </c>
      <c r="L492" s="903"/>
      <c r="M492" s="902"/>
      <c r="N492" s="903" t="s">
        <v>1506</v>
      </c>
      <c r="O492" s="902"/>
      <c r="P492" s="903"/>
      <c r="Q492" s="902" t="s">
        <v>1086</v>
      </c>
    </row>
    <row r="493" spans="2:17">
      <c r="B493" s="901">
        <v>96783</v>
      </c>
      <c r="C493" s="902" t="s">
        <v>992</v>
      </c>
      <c r="D493" s="903" t="s">
        <v>1454</v>
      </c>
      <c r="E493" s="902" t="s">
        <v>119</v>
      </c>
      <c r="F493" s="903" t="s">
        <v>1298</v>
      </c>
      <c r="G493" s="902" t="s">
        <v>1084</v>
      </c>
      <c r="H493" s="904">
        <v>2017</v>
      </c>
      <c r="I493" s="905" t="s">
        <v>1507</v>
      </c>
      <c r="J493" s="918">
        <v>7031.0329225387759</v>
      </c>
      <c r="K493" s="906" t="s">
        <v>1456</v>
      </c>
      <c r="L493" s="903"/>
      <c r="M493" s="902"/>
      <c r="N493" s="903" t="s">
        <v>1508</v>
      </c>
      <c r="O493" s="902"/>
      <c r="P493" s="903"/>
      <c r="Q493" s="902" t="s">
        <v>1184</v>
      </c>
    </row>
    <row r="494" spans="2:17">
      <c r="B494" s="901">
        <v>96785</v>
      </c>
      <c r="C494" s="902" t="s">
        <v>992</v>
      </c>
      <c r="D494" s="903" t="s">
        <v>1454</v>
      </c>
      <c r="E494" s="902" t="s">
        <v>119</v>
      </c>
      <c r="F494" s="903" t="s">
        <v>1298</v>
      </c>
      <c r="G494" s="902" t="s">
        <v>1084</v>
      </c>
      <c r="H494" s="904">
        <v>2017</v>
      </c>
      <c r="I494" s="905" t="s">
        <v>1509</v>
      </c>
      <c r="J494" s="918">
        <v>19492.541674313401</v>
      </c>
      <c r="K494" s="906" t="s">
        <v>1456</v>
      </c>
      <c r="L494" s="903"/>
      <c r="M494" s="902"/>
      <c r="N494" s="903" t="s">
        <v>1510</v>
      </c>
      <c r="O494" s="902" t="s">
        <v>364</v>
      </c>
      <c r="P494" s="903"/>
      <c r="Q494" s="902" t="s">
        <v>1217</v>
      </c>
    </row>
    <row r="495" spans="2:17">
      <c r="B495" s="907">
        <v>96786</v>
      </c>
      <c r="C495" s="908" t="s">
        <v>992</v>
      </c>
      <c r="D495" s="909" t="s">
        <v>1454</v>
      </c>
      <c r="E495" s="908" t="s">
        <v>119</v>
      </c>
      <c r="F495" s="909" t="s">
        <v>1298</v>
      </c>
      <c r="G495" s="908" t="s">
        <v>1084</v>
      </c>
      <c r="H495" s="910">
        <v>2017</v>
      </c>
      <c r="I495" s="911" t="s">
        <v>1511</v>
      </c>
      <c r="J495" s="916">
        <v>1703.4928373180751</v>
      </c>
      <c r="K495" s="906" t="s">
        <v>1456</v>
      </c>
      <c r="L495" s="909"/>
      <c r="M495" s="908"/>
      <c r="N495" s="909" t="s">
        <v>1512</v>
      </c>
      <c r="O495" s="908"/>
      <c r="P495" s="909"/>
      <c r="Q495" s="908" t="s">
        <v>1217</v>
      </c>
    </row>
    <row r="496" spans="2:17">
      <c r="B496" s="901">
        <v>96787</v>
      </c>
      <c r="C496" s="902" t="s">
        <v>992</v>
      </c>
      <c r="D496" s="903" t="s">
        <v>1454</v>
      </c>
      <c r="E496" s="902" t="s">
        <v>119</v>
      </c>
      <c r="F496" s="903" t="s">
        <v>1298</v>
      </c>
      <c r="G496" s="902" t="s">
        <v>1084</v>
      </c>
      <c r="H496" s="904">
        <v>2017</v>
      </c>
      <c r="I496" s="905" t="s">
        <v>1513</v>
      </c>
      <c r="J496" s="918">
        <v>6709.2344334893442</v>
      </c>
      <c r="K496" s="906" t="s">
        <v>1456</v>
      </c>
      <c r="L496" s="903"/>
      <c r="M496" s="902"/>
      <c r="N496" s="903" t="s">
        <v>1514</v>
      </c>
      <c r="O496" s="902"/>
      <c r="P496" s="903"/>
      <c r="Q496" s="902" t="s">
        <v>1217</v>
      </c>
    </row>
    <row r="497" spans="2:17">
      <c r="B497" s="907">
        <v>96796</v>
      </c>
      <c r="C497" s="908" t="s">
        <v>992</v>
      </c>
      <c r="D497" s="909" t="s">
        <v>1454</v>
      </c>
      <c r="E497" s="908" t="s">
        <v>119</v>
      </c>
      <c r="F497" s="909" t="s">
        <v>1298</v>
      </c>
      <c r="G497" s="908" t="s">
        <v>1084</v>
      </c>
      <c r="H497" s="910">
        <v>2017</v>
      </c>
      <c r="I497" s="911" t="s">
        <v>1515</v>
      </c>
      <c r="J497" s="916">
        <v>1899.8531604025638</v>
      </c>
      <c r="K497" s="906" t="s">
        <v>1456</v>
      </c>
      <c r="L497" s="909"/>
      <c r="M497" s="908"/>
      <c r="N497" s="909" t="s">
        <v>1516</v>
      </c>
      <c r="O497" s="908"/>
      <c r="P497" s="909"/>
      <c r="Q497" s="908" t="s">
        <v>1086</v>
      </c>
    </row>
    <row r="498" spans="2:17">
      <c r="B498" s="901">
        <v>96797</v>
      </c>
      <c r="C498" s="902" t="s">
        <v>992</v>
      </c>
      <c r="D498" s="903" t="s">
        <v>1454</v>
      </c>
      <c r="E498" s="902" t="s">
        <v>119</v>
      </c>
      <c r="F498" s="903" t="s">
        <v>1298</v>
      </c>
      <c r="G498" s="902" t="s">
        <v>1084</v>
      </c>
      <c r="H498" s="904">
        <v>2017</v>
      </c>
      <c r="I498" s="905" t="s">
        <v>1517</v>
      </c>
      <c r="J498" s="918">
        <v>1478.21596476678</v>
      </c>
      <c r="K498" s="906" t="s">
        <v>1456</v>
      </c>
      <c r="L498" s="903"/>
      <c r="M498" s="902"/>
      <c r="N498" s="903" t="s">
        <v>1518</v>
      </c>
      <c r="O498" s="902" t="s">
        <v>1519</v>
      </c>
      <c r="P498" s="903"/>
      <c r="Q498" s="902" t="s">
        <v>1086</v>
      </c>
    </row>
    <row r="499" spans="2:17">
      <c r="B499" s="907">
        <v>96798</v>
      </c>
      <c r="C499" s="908" t="s">
        <v>992</v>
      </c>
      <c r="D499" s="909" t="s">
        <v>1454</v>
      </c>
      <c r="E499" s="908" t="s">
        <v>119</v>
      </c>
      <c r="F499" s="909" t="s">
        <v>1298</v>
      </c>
      <c r="G499" s="908" t="s">
        <v>1084</v>
      </c>
      <c r="H499" s="910">
        <v>2017</v>
      </c>
      <c r="I499" s="911" t="s">
        <v>1520</v>
      </c>
      <c r="J499" s="916">
        <v>3286.1197139279375</v>
      </c>
      <c r="K499" s="906" t="s">
        <v>1456</v>
      </c>
      <c r="L499" s="909"/>
      <c r="M499" s="908"/>
      <c r="N499" s="909" t="s">
        <v>1521</v>
      </c>
      <c r="O499" s="908" t="s">
        <v>363</v>
      </c>
      <c r="P499" s="909"/>
      <c r="Q499" s="908" t="s">
        <v>1184</v>
      </c>
    </row>
    <row r="500" spans="2:17">
      <c r="B500" s="901">
        <v>96799</v>
      </c>
      <c r="C500" s="902" t="s">
        <v>992</v>
      </c>
      <c r="D500" s="903" t="s">
        <v>1454</v>
      </c>
      <c r="E500" s="902" t="s">
        <v>119</v>
      </c>
      <c r="F500" s="903" t="s">
        <v>1298</v>
      </c>
      <c r="G500" s="902" t="s">
        <v>1084</v>
      </c>
      <c r="H500" s="904">
        <v>2017</v>
      </c>
      <c r="I500" s="905" t="s">
        <v>1522</v>
      </c>
      <c r="J500" s="918">
        <v>8216.0327936845588</v>
      </c>
      <c r="K500" s="906" t="s">
        <v>1456</v>
      </c>
      <c r="L500" s="903"/>
      <c r="M500" s="902"/>
      <c r="N500" s="903" t="s">
        <v>1523</v>
      </c>
      <c r="O500" s="902" t="s">
        <v>1495</v>
      </c>
      <c r="P500" s="903"/>
      <c r="Q500" s="902" t="s">
        <v>1184</v>
      </c>
    </row>
    <row r="501" spans="2:17">
      <c r="B501" s="907">
        <v>96800</v>
      </c>
      <c r="C501" s="908" t="s">
        <v>992</v>
      </c>
      <c r="D501" s="909" t="s">
        <v>1454</v>
      </c>
      <c r="E501" s="908" t="s">
        <v>119</v>
      </c>
      <c r="F501" s="909" t="s">
        <v>1298</v>
      </c>
      <c r="G501" s="908" t="s">
        <v>1084</v>
      </c>
      <c r="H501" s="910">
        <v>2017</v>
      </c>
      <c r="I501" s="911" t="s">
        <v>1524</v>
      </c>
      <c r="J501" s="916">
        <v>8258.8941616794673</v>
      </c>
      <c r="K501" s="906" t="s">
        <v>1456</v>
      </c>
      <c r="L501" s="909"/>
      <c r="M501" s="908"/>
      <c r="N501" s="909" t="s">
        <v>1525</v>
      </c>
      <c r="O501" s="908"/>
      <c r="P501" s="909"/>
      <c r="Q501" s="908" t="s">
        <v>1184</v>
      </c>
    </row>
    <row r="502" spans="2:17">
      <c r="B502" s="901">
        <v>96801</v>
      </c>
      <c r="C502" s="902" t="s">
        <v>992</v>
      </c>
      <c r="D502" s="903" t="s">
        <v>1454</v>
      </c>
      <c r="E502" s="902" t="s">
        <v>119</v>
      </c>
      <c r="F502" s="903" t="s">
        <v>1298</v>
      </c>
      <c r="G502" s="902" t="s">
        <v>1084</v>
      </c>
      <c r="H502" s="904">
        <v>2017</v>
      </c>
      <c r="I502" s="905" t="s">
        <v>1526</v>
      </c>
      <c r="J502" s="918">
        <v>10023.561638314861</v>
      </c>
      <c r="K502" s="906" t="s">
        <v>1456</v>
      </c>
      <c r="L502" s="903"/>
      <c r="M502" s="902"/>
      <c r="N502" s="903" t="s">
        <v>1527</v>
      </c>
      <c r="O502" s="902" t="s">
        <v>1495</v>
      </c>
      <c r="P502" s="903"/>
      <c r="Q502" s="902" t="s">
        <v>1086</v>
      </c>
    </row>
    <row r="503" spans="2:17">
      <c r="B503" s="907">
        <v>96802</v>
      </c>
      <c r="C503" s="908" t="s">
        <v>992</v>
      </c>
      <c r="D503" s="909" t="s">
        <v>1454</v>
      </c>
      <c r="E503" s="908" t="s">
        <v>119</v>
      </c>
      <c r="F503" s="909" t="s">
        <v>1298</v>
      </c>
      <c r="G503" s="908" t="s">
        <v>1084</v>
      </c>
      <c r="H503" s="910">
        <v>2017</v>
      </c>
      <c r="I503" s="911" t="s">
        <v>1528</v>
      </c>
      <c r="J503" s="916">
        <v>8544.6773654713397</v>
      </c>
      <c r="K503" s="906" t="s">
        <v>1456</v>
      </c>
      <c r="L503" s="909"/>
      <c r="M503" s="908"/>
      <c r="N503" s="909" t="s">
        <v>1529</v>
      </c>
      <c r="O503" s="908" t="s">
        <v>364</v>
      </c>
      <c r="P503" s="909"/>
      <c r="Q503" s="908" t="s">
        <v>1086</v>
      </c>
    </row>
    <row r="504" spans="2:17">
      <c r="B504" s="901">
        <v>96803</v>
      </c>
      <c r="C504" s="902" t="s">
        <v>992</v>
      </c>
      <c r="D504" s="903" t="s">
        <v>1454</v>
      </c>
      <c r="E504" s="902" t="s">
        <v>119</v>
      </c>
      <c r="F504" s="903" t="s">
        <v>1298</v>
      </c>
      <c r="G504" s="902" t="s">
        <v>1084</v>
      </c>
      <c r="H504" s="904">
        <v>2017</v>
      </c>
      <c r="I504" s="905" t="s">
        <v>1530</v>
      </c>
      <c r="J504" s="918">
        <v>11995.404618740058</v>
      </c>
      <c r="K504" s="906" t="s">
        <v>1456</v>
      </c>
      <c r="L504" s="903"/>
      <c r="M504" s="902"/>
      <c r="N504" s="903" t="s">
        <v>1531</v>
      </c>
      <c r="O504" s="902" t="s">
        <v>1532</v>
      </c>
      <c r="P504" s="903"/>
      <c r="Q504" s="902" t="s">
        <v>1086</v>
      </c>
    </row>
    <row r="505" spans="2:17">
      <c r="B505" s="907">
        <v>96804</v>
      </c>
      <c r="C505" s="908" t="s">
        <v>992</v>
      </c>
      <c r="D505" s="909" t="s">
        <v>1454</v>
      </c>
      <c r="E505" s="908" t="s">
        <v>119</v>
      </c>
      <c r="F505" s="909" t="s">
        <v>1298</v>
      </c>
      <c r="G505" s="908" t="s">
        <v>1084</v>
      </c>
      <c r="H505" s="910">
        <v>2017</v>
      </c>
      <c r="I505" s="911" t="s">
        <v>1533</v>
      </c>
      <c r="J505" s="916">
        <v>12159.726904633448</v>
      </c>
      <c r="K505" s="906" t="s">
        <v>1456</v>
      </c>
      <c r="L505" s="909"/>
      <c r="M505" s="908"/>
      <c r="N505" s="909" t="s">
        <v>1531</v>
      </c>
      <c r="O505" s="908"/>
      <c r="P505" s="909"/>
      <c r="Q505" s="908" t="s">
        <v>1086</v>
      </c>
    </row>
    <row r="506" spans="2:17">
      <c r="B506" s="907">
        <v>96806</v>
      </c>
      <c r="C506" s="908" t="s">
        <v>992</v>
      </c>
      <c r="D506" s="909" t="s">
        <v>1454</v>
      </c>
      <c r="E506" s="908" t="s">
        <v>119</v>
      </c>
      <c r="F506" s="909" t="s">
        <v>1298</v>
      </c>
      <c r="G506" s="908" t="s">
        <v>1084</v>
      </c>
      <c r="H506" s="910">
        <v>2017</v>
      </c>
      <c r="I506" s="911" t="s">
        <v>1534</v>
      </c>
      <c r="J506" s="916">
        <v>9446.3472124728032</v>
      </c>
      <c r="K506" s="906" t="s">
        <v>1456</v>
      </c>
      <c r="L506" s="909"/>
      <c r="M506" s="908"/>
      <c r="N506" s="909" t="s">
        <v>1535</v>
      </c>
      <c r="O506" s="908"/>
      <c r="P506" s="909"/>
      <c r="Q506" s="908" t="s">
        <v>1086</v>
      </c>
    </row>
    <row r="507" spans="2:17">
      <c r="B507" s="901">
        <v>96807</v>
      </c>
      <c r="C507" s="902" t="s">
        <v>992</v>
      </c>
      <c r="D507" s="903" t="s">
        <v>1454</v>
      </c>
      <c r="E507" s="902" t="s">
        <v>119</v>
      </c>
      <c r="F507" s="903" t="s">
        <v>1298</v>
      </c>
      <c r="G507" s="902" t="s">
        <v>1084</v>
      </c>
      <c r="H507" s="904">
        <v>2017</v>
      </c>
      <c r="I507" s="905" t="s">
        <v>1536</v>
      </c>
      <c r="J507" s="918">
        <v>7853.4349115599216</v>
      </c>
      <c r="K507" s="906" t="s">
        <v>1456</v>
      </c>
      <c r="L507" s="903"/>
      <c r="M507" s="902"/>
      <c r="N507" s="903" t="s">
        <v>1537</v>
      </c>
      <c r="O507" s="902" t="s">
        <v>363</v>
      </c>
      <c r="P507" s="903"/>
      <c r="Q507" s="902" t="s">
        <v>1086</v>
      </c>
    </row>
    <row r="508" spans="2:17">
      <c r="B508" s="907">
        <v>96808</v>
      </c>
      <c r="C508" s="908" t="s">
        <v>992</v>
      </c>
      <c r="D508" s="909" t="s">
        <v>1454</v>
      </c>
      <c r="E508" s="908" t="s">
        <v>119</v>
      </c>
      <c r="F508" s="909" t="s">
        <v>1298</v>
      </c>
      <c r="G508" s="908" t="s">
        <v>1084</v>
      </c>
      <c r="H508" s="910">
        <v>2017</v>
      </c>
      <c r="I508" s="911" t="s">
        <v>1538</v>
      </c>
      <c r="J508" s="916">
        <v>1771.2527562208452</v>
      </c>
      <c r="K508" s="906" t="s">
        <v>1456</v>
      </c>
      <c r="L508" s="909"/>
      <c r="M508" s="908"/>
      <c r="N508" s="909" t="s">
        <v>1539</v>
      </c>
      <c r="O508" s="908"/>
      <c r="P508" s="909"/>
      <c r="Q508" s="908" t="s">
        <v>1086</v>
      </c>
    </row>
    <row r="509" spans="2:17">
      <c r="B509" s="901">
        <v>96809</v>
      </c>
      <c r="C509" s="902" t="s">
        <v>992</v>
      </c>
      <c r="D509" s="903" t="s">
        <v>1454</v>
      </c>
      <c r="E509" s="902" t="s">
        <v>119</v>
      </c>
      <c r="F509" s="903" t="s">
        <v>1298</v>
      </c>
      <c r="G509" s="902" t="s">
        <v>1084</v>
      </c>
      <c r="H509" s="904">
        <v>2017</v>
      </c>
      <c r="I509" s="905" t="s">
        <v>1540</v>
      </c>
      <c r="J509" s="918">
        <v>6541.7336091821835</v>
      </c>
      <c r="K509" s="906" t="s">
        <v>1456</v>
      </c>
      <c r="L509" s="903"/>
      <c r="M509" s="902"/>
      <c r="N509" s="903" t="s">
        <v>1541</v>
      </c>
      <c r="O509" s="902"/>
      <c r="P509" s="903"/>
      <c r="Q509" s="902" t="s">
        <v>1086</v>
      </c>
    </row>
    <row r="510" spans="2:17">
      <c r="B510" s="907">
        <v>96810</v>
      </c>
      <c r="C510" s="908" t="s">
        <v>992</v>
      </c>
      <c r="D510" s="909" t="s">
        <v>1454</v>
      </c>
      <c r="E510" s="908" t="s">
        <v>119</v>
      </c>
      <c r="F510" s="909" t="s">
        <v>1298</v>
      </c>
      <c r="G510" s="908" t="s">
        <v>1084</v>
      </c>
      <c r="H510" s="910">
        <v>2017</v>
      </c>
      <c r="I510" s="911" t="s">
        <v>1542</v>
      </c>
      <c r="J510" s="916">
        <v>3935.5032619595595</v>
      </c>
      <c r="K510" s="906" t="s">
        <v>1456</v>
      </c>
      <c r="L510" s="909"/>
      <c r="M510" s="908"/>
      <c r="N510" s="909" t="s">
        <v>1543</v>
      </c>
      <c r="O510" s="908" t="s">
        <v>1544</v>
      </c>
      <c r="P510" s="909"/>
      <c r="Q510" s="908" t="s">
        <v>1086</v>
      </c>
    </row>
    <row r="511" spans="2:17">
      <c r="B511" s="901">
        <v>96811</v>
      </c>
      <c r="C511" s="902" t="s">
        <v>992</v>
      </c>
      <c r="D511" s="903" t="s">
        <v>1454</v>
      </c>
      <c r="E511" s="902" t="s">
        <v>119</v>
      </c>
      <c r="F511" s="903" t="s">
        <v>1298</v>
      </c>
      <c r="G511" s="902" t="s">
        <v>1084</v>
      </c>
      <c r="H511" s="904">
        <v>2017</v>
      </c>
      <c r="I511" s="905" t="s">
        <v>1545</v>
      </c>
      <c r="J511" s="918">
        <v>552.63372877557458</v>
      </c>
      <c r="K511" s="906" t="s">
        <v>1456</v>
      </c>
      <c r="L511" s="903"/>
      <c r="M511" s="902"/>
      <c r="N511" s="903" t="s">
        <v>1546</v>
      </c>
      <c r="O511" s="902"/>
      <c r="P511" s="903"/>
      <c r="Q511" s="902" t="s">
        <v>1086</v>
      </c>
    </row>
    <row r="512" spans="2:17">
      <c r="B512" s="907">
        <v>96812</v>
      </c>
      <c r="C512" s="908" t="s">
        <v>992</v>
      </c>
      <c r="D512" s="909" t="s">
        <v>1454</v>
      </c>
      <c r="E512" s="908" t="s">
        <v>119</v>
      </c>
      <c r="F512" s="909" t="s">
        <v>1298</v>
      </c>
      <c r="G512" s="908" t="s">
        <v>1084</v>
      </c>
      <c r="H512" s="910">
        <v>2017</v>
      </c>
      <c r="I512" s="911" t="s">
        <v>1547</v>
      </c>
      <c r="J512" s="928">
        <v>3208.0988210176397</v>
      </c>
      <c r="K512" s="906" t="s">
        <v>1456</v>
      </c>
      <c r="L512" s="909"/>
      <c r="M512" s="908"/>
      <c r="N512" s="909" t="s">
        <v>1548</v>
      </c>
      <c r="O512" s="908"/>
      <c r="P512" s="909"/>
      <c r="Q512" s="908" t="s">
        <v>1086</v>
      </c>
    </row>
    <row r="513" spans="2:17">
      <c r="B513" s="901">
        <v>96813</v>
      </c>
      <c r="C513" s="902" t="s">
        <v>992</v>
      </c>
      <c r="D513" s="903" t="s">
        <v>1454</v>
      </c>
      <c r="E513" s="902" t="s">
        <v>119</v>
      </c>
      <c r="F513" s="903" t="s">
        <v>1298</v>
      </c>
      <c r="G513" s="902" t="s">
        <v>1084</v>
      </c>
      <c r="H513" s="904">
        <v>2017</v>
      </c>
      <c r="I513" s="905" t="s">
        <v>1549</v>
      </c>
      <c r="J513" s="929">
        <v>10451.034304474386</v>
      </c>
      <c r="K513" s="906" t="s">
        <v>1456</v>
      </c>
      <c r="L513" s="903"/>
      <c r="M513" s="902"/>
      <c r="N513" s="903" t="s">
        <v>1550</v>
      </c>
      <c r="O513" s="902">
        <v>1</v>
      </c>
      <c r="P513" s="903"/>
      <c r="Q513" s="902" t="s">
        <v>1184</v>
      </c>
    </row>
    <row r="514" spans="2:17">
      <c r="B514" s="907">
        <v>96814</v>
      </c>
      <c r="C514" s="908" t="s">
        <v>992</v>
      </c>
      <c r="D514" s="909" t="s">
        <v>1454</v>
      </c>
      <c r="E514" s="908" t="s">
        <v>119</v>
      </c>
      <c r="F514" s="909" t="s">
        <v>1298</v>
      </c>
      <c r="G514" s="908" t="s">
        <v>1084</v>
      </c>
      <c r="H514" s="910">
        <v>2017</v>
      </c>
      <c r="I514" s="911" t="s">
        <v>1551</v>
      </c>
      <c r="J514" s="916">
        <v>2946.8311135042768</v>
      </c>
      <c r="K514" s="906" t="s">
        <v>1456</v>
      </c>
      <c r="L514" s="909"/>
      <c r="M514" s="908"/>
      <c r="N514" s="909" t="s">
        <v>1552</v>
      </c>
      <c r="O514" s="908">
        <v>1</v>
      </c>
      <c r="P514" s="909"/>
      <c r="Q514" s="908" t="s">
        <v>1184</v>
      </c>
    </row>
    <row r="515" spans="2:17">
      <c r="B515" s="901">
        <v>96815</v>
      </c>
      <c r="C515" s="902" t="s">
        <v>992</v>
      </c>
      <c r="D515" s="903" t="s">
        <v>1454</v>
      </c>
      <c r="E515" s="902" t="s">
        <v>119</v>
      </c>
      <c r="F515" s="903" t="s">
        <v>1298</v>
      </c>
      <c r="G515" s="902" t="s">
        <v>1084</v>
      </c>
      <c r="H515" s="904">
        <v>2017</v>
      </c>
      <c r="I515" s="905" t="s">
        <v>1553</v>
      </c>
      <c r="J515" s="918">
        <v>11672.130961862698</v>
      </c>
      <c r="K515" s="906" t="s">
        <v>1456</v>
      </c>
      <c r="L515" s="903"/>
      <c r="M515" s="902"/>
      <c r="N515" s="903" t="s">
        <v>1554</v>
      </c>
      <c r="O515" s="902"/>
      <c r="P515" s="903"/>
      <c r="Q515" s="902" t="s">
        <v>1086</v>
      </c>
    </row>
    <row r="516" spans="2:17">
      <c r="B516" s="907">
        <v>96816</v>
      </c>
      <c r="C516" s="908" t="s">
        <v>992</v>
      </c>
      <c r="D516" s="909" t="s">
        <v>1454</v>
      </c>
      <c r="E516" s="908" t="s">
        <v>119</v>
      </c>
      <c r="F516" s="909" t="s">
        <v>1298</v>
      </c>
      <c r="G516" s="908" t="s">
        <v>1084</v>
      </c>
      <c r="H516" s="910">
        <v>2017</v>
      </c>
      <c r="I516" s="911" t="s">
        <v>1555</v>
      </c>
      <c r="J516" s="930">
        <v>5786.9937378818458</v>
      </c>
      <c r="K516" s="906" t="s">
        <v>1456</v>
      </c>
      <c r="L516" s="909"/>
      <c r="M516" s="908"/>
      <c r="N516" s="909" t="s">
        <v>1556</v>
      </c>
      <c r="O516" s="908"/>
      <c r="P516" s="909"/>
      <c r="Q516" s="908" t="s">
        <v>1184</v>
      </c>
    </row>
    <row r="517" spans="2:17">
      <c r="B517" s="901">
        <v>96817</v>
      </c>
      <c r="C517" s="902" t="s">
        <v>992</v>
      </c>
      <c r="D517" s="903" t="s">
        <v>1454</v>
      </c>
      <c r="E517" s="902" t="s">
        <v>119</v>
      </c>
      <c r="F517" s="903" t="s">
        <v>1298</v>
      </c>
      <c r="G517" s="902" t="s">
        <v>1084</v>
      </c>
      <c r="H517" s="904">
        <v>2017</v>
      </c>
      <c r="I517" s="905" t="s">
        <v>1557</v>
      </c>
      <c r="J517" s="931">
        <v>6077.4795485063969</v>
      </c>
      <c r="K517" s="906" t="s">
        <v>1456</v>
      </c>
      <c r="L517" s="903"/>
      <c r="M517" s="902"/>
      <c r="N517" s="903" t="s">
        <v>1558</v>
      </c>
      <c r="O517" s="902"/>
      <c r="P517" s="903"/>
      <c r="Q517" s="902" t="s">
        <v>1086</v>
      </c>
    </row>
    <row r="518" spans="2:17">
      <c r="B518" s="907">
        <v>96818</v>
      </c>
      <c r="C518" s="908" t="s">
        <v>992</v>
      </c>
      <c r="D518" s="909" t="s">
        <v>1454</v>
      </c>
      <c r="E518" s="908" t="s">
        <v>119</v>
      </c>
      <c r="F518" s="909" t="s">
        <v>1298</v>
      </c>
      <c r="G518" s="908" t="s">
        <v>1084</v>
      </c>
      <c r="H518" s="910">
        <v>2017</v>
      </c>
      <c r="I518" s="911" t="s">
        <v>1559</v>
      </c>
      <c r="J518" s="930">
        <v>7708.7788133394188</v>
      </c>
      <c r="K518" s="906" t="s">
        <v>1456</v>
      </c>
      <c r="L518" s="909"/>
      <c r="M518" s="908"/>
      <c r="N518" s="909" t="s">
        <v>1560</v>
      </c>
      <c r="O518" s="908"/>
      <c r="P518" s="909"/>
      <c r="Q518" s="908" t="s">
        <v>1086</v>
      </c>
    </row>
    <row r="519" spans="2:17">
      <c r="B519" s="901">
        <v>96819</v>
      </c>
      <c r="C519" s="902" t="s">
        <v>992</v>
      </c>
      <c r="D519" s="903" t="s">
        <v>1454</v>
      </c>
      <c r="E519" s="902" t="s">
        <v>119</v>
      </c>
      <c r="F519" s="903" t="s">
        <v>1298</v>
      </c>
      <c r="G519" s="902" t="s">
        <v>1084</v>
      </c>
      <c r="H519" s="904">
        <v>2017</v>
      </c>
      <c r="I519" s="905" t="s">
        <v>1561</v>
      </c>
      <c r="J519" s="931">
        <v>9295.0243336818785</v>
      </c>
      <c r="K519" s="906" t="s">
        <v>1456</v>
      </c>
      <c r="L519" s="903"/>
      <c r="M519" s="902"/>
      <c r="N519" s="903" t="s">
        <v>1562</v>
      </c>
      <c r="O519" s="902" t="s">
        <v>1487</v>
      </c>
      <c r="P519" s="903"/>
      <c r="Q519" s="902" t="s">
        <v>1086</v>
      </c>
    </row>
    <row r="520" spans="2:17">
      <c r="B520" s="907">
        <v>96820</v>
      </c>
      <c r="C520" s="908" t="s">
        <v>992</v>
      </c>
      <c r="D520" s="909" t="s">
        <v>1454</v>
      </c>
      <c r="E520" s="908" t="s">
        <v>119</v>
      </c>
      <c r="F520" s="909" t="s">
        <v>1298</v>
      </c>
      <c r="G520" s="908" t="s">
        <v>1084</v>
      </c>
      <c r="H520" s="910">
        <v>2017</v>
      </c>
      <c r="I520" s="911" t="s">
        <v>1563</v>
      </c>
      <c r="J520" s="916">
        <v>13888.664349458673</v>
      </c>
      <c r="K520" s="906" t="s">
        <v>1456</v>
      </c>
      <c r="L520" s="909"/>
      <c r="M520" s="908"/>
      <c r="N520" s="909" t="s">
        <v>1564</v>
      </c>
      <c r="O520" s="908"/>
      <c r="P520" s="909"/>
      <c r="Q520" s="908" t="s">
        <v>1086</v>
      </c>
    </row>
    <row r="521" spans="2:17">
      <c r="B521" s="901">
        <v>96821</v>
      </c>
      <c r="C521" s="902" t="s">
        <v>992</v>
      </c>
      <c r="D521" s="903" t="s">
        <v>1454</v>
      </c>
      <c r="E521" s="902" t="s">
        <v>119</v>
      </c>
      <c r="F521" s="903" t="s">
        <v>1298</v>
      </c>
      <c r="G521" s="902" t="s">
        <v>1084</v>
      </c>
      <c r="H521" s="904">
        <v>2017</v>
      </c>
      <c r="I521" s="905" t="s">
        <v>1565</v>
      </c>
      <c r="J521" s="918">
        <v>3715.9396084545533</v>
      </c>
      <c r="K521" s="906" t="s">
        <v>1456</v>
      </c>
      <c r="L521" s="903"/>
      <c r="M521" s="902"/>
      <c r="N521" s="903" t="s">
        <v>1566</v>
      </c>
      <c r="O521" s="902">
        <v>11</v>
      </c>
      <c r="P521" s="903"/>
      <c r="Q521" s="902" t="s">
        <v>1086</v>
      </c>
    </row>
    <row r="522" spans="2:17">
      <c r="B522" s="907">
        <v>96822</v>
      </c>
      <c r="C522" s="908" t="s">
        <v>992</v>
      </c>
      <c r="D522" s="909" t="s">
        <v>1454</v>
      </c>
      <c r="E522" s="908" t="s">
        <v>119</v>
      </c>
      <c r="F522" s="909" t="s">
        <v>1298</v>
      </c>
      <c r="G522" s="908" t="s">
        <v>1084</v>
      </c>
      <c r="H522" s="910">
        <v>2017</v>
      </c>
      <c r="I522" s="911" t="s">
        <v>1567</v>
      </c>
      <c r="J522" s="930">
        <v>5295.9340032499349</v>
      </c>
      <c r="K522" s="906" t="s">
        <v>1456</v>
      </c>
      <c r="L522" s="909"/>
      <c r="M522" s="908"/>
      <c r="N522" s="909" t="s">
        <v>1566</v>
      </c>
      <c r="O522" s="908">
        <v>15</v>
      </c>
      <c r="P522" s="909"/>
      <c r="Q522" s="908" t="s">
        <v>1086</v>
      </c>
    </row>
    <row r="523" spans="2:17">
      <c r="B523" s="901">
        <v>96823</v>
      </c>
      <c r="C523" s="902" t="s">
        <v>992</v>
      </c>
      <c r="D523" s="903" t="s">
        <v>1454</v>
      </c>
      <c r="E523" s="902" t="s">
        <v>119</v>
      </c>
      <c r="F523" s="903" t="s">
        <v>1298</v>
      </c>
      <c r="G523" s="902" t="s">
        <v>1084</v>
      </c>
      <c r="H523" s="904">
        <v>2017</v>
      </c>
      <c r="I523" s="905" t="s">
        <v>1568</v>
      </c>
      <c r="J523" s="931">
        <v>4341.8916233077462</v>
      </c>
      <c r="K523" s="906" t="s">
        <v>1456</v>
      </c>
      <c r="L523" s="903"/>
      <c r="M523" s="902"/>
      <c r="N523" s="903" t="s">
        <v>1569</v>
      </c>
      <c r="O523" s="902"/>
      <c r="P523" s="903"/>
      <c r="Q523" s="902" t="s">
        <v>1086</v>
      </c>
    </row>
    <row r="524" spans="2:17">
      <c r="B524" s="901">
        <v>96825</v>
      </c>
      <c r="C524" s="902" t="s">
        <v>992</v>
      </c>
      <c r="D524" s="903" t="s">
        <v>1454</v>
      </c>
      <c r="E524" s="902" t="s">
        <v>119</v>
      </c>
      <c r="F524" s="903" t="s">
        <v>1298</v>
      </c>
      <c r="G524" s="902" t="s">
        <v>1084</v>
      </c>
      <c r="H524" s="904">
        <v>2017</v>
      </c>
      <c r="I524" s="905" t="s">
        <v>1570</v>
      </c>
      <c r="J524" s="931">
        <v>16244.523670858216</v>
      </c>
      <c r="K524" s="906" t="s">
        <v>1456</v>
      </c>
      <c r="L524" s="903"/>
      <c r="M524" s="902"/>
      <c r="N524" s="903" t="s">
        <v>1571</v>
      </c>
      <c r="O524" s="902"/>
      <c r="P524" s="903"/>
      <c r="Q524" s="902" t="s">
        <v>1184</v>
      </c>
    </row>
    <row r="525" spans="2:17">
      <c r="B525" s="907">
        <v>96826</v>
      </c>
      <c r="C525" s="908" t="s">
        <v>992</v>
      </c>
      <c r="D525" s="909" t="s">
        <v>1454</v>
      </c>
      <c r="E525" s="908" t="s">
        <v>119</v>
      </c>
      <c r="F525" s="909" t="s">
        <v>1298</v>
      </c>
      <c r="G525" s="908" t="s">
        <v>1084</v>
      </c>
      <c r="H525" s="910">
        <v>2017</v>
      </c>
      <c r="I525" s="911" t="s">
        <v>1572</v>
      </c>
      <c r="J525" s="930">
        <v>6501.0401673874348</v>
      </c>
      <c r="K525" s="906" t="s">
        <v>1456</v>
      </c>
      <c r="L525" s="909"/>
      <c r="M525" s="908"/>
      <c r="N525" s="909" t="s">
        <v>1573</v>
      </c>
      <c r="O525" s="908"/>
      <c r="P525" s="909"/>
      <c r="Q525" s="908" t="s">
        <v>1086</v>
      </c>
    </row>
    <row r="526" spans="2:17">
      <c r="B526" s="901">
        <v>96831</v>
      </c>
      <c r="C526" s="902" t="s">
        <v>992</v>
      </c>
      <c r="D526" s="903" t="s">
        <v>1454</v>
      </c>
      <c r="E526" s="902" t="s">
        <v>119</v>
      </c>
      <c r="F526" s="903" t="s">
        <v>1298</v>
      </c>
      <c r="G526" s="902" t="s">
        <v>1084</v>
      </c>
      <c r="H526" s="904">
        <v>2017</v>
      </c>
      <c r="I526" s="905" t="s">
        <v>1574</v>
      </c>
      <c r="J526" s="931">
        <v>5441.396961221626</v>
      </c>
      <c r="K526" s="906" t="s">
        <v>1456</v>
      </c>
      <c r="L526" s="903"/>
      <c r="M526" s="902"/>
      <c r="N526" s="903" t="s">
        <v>1575</v>
      </c>
      <c r="O526" s="902" t="s">
        <v>1576</v>
      </c>
      <c r="P526" s="903"/>
      <c r="Q526" s="902" t="s">
        <v>1184</v>
      </c>
    </row>
    <row r="527" spans="2:17">
      <c r="B527" s="901">
        <v>96833</v>
      </c>
      <c r="C527" s="902" t="s">
        <v>992</v>
      </c>
      <c r="D527" s="903" t="s">
        <v>1454</v>
      </c>
      <c r="E527" s="902" t="s">
        <v>119</v>
      </c>
      <c r="F527" s="903" t="s">
        <v>1298</v>
      </c>
      <c r="G527" s="902" t="s">
        <v>1084</v>
      </c>
      <c r="H527" s="904">
        <v>2017</v>
      </c>
      <c r="I527" s="905" t="s">
        <v>1577</v>
      </c>
      <c r="J527" s="931">
        <v>9040.7412605803147</v>
      </c>
      <c r="K527" s="906" t="s">
        <v>1456</v>
      </c>
      <c r="L527" s="903"/>
      <c r="M527" s="902"/>
      <c r="N527" s="903" t="s">
        <v>1578</v>
      </c>
      <c r="O527" s="902"/>
      <c r="P527" s="903"/>
      <c r="Q527" s="902" t="s">
        <v>1086</v>
      </c>
    </row>
    <row r="528" spans="2:17">
      <c r="B528" s="901">
        <v>96837</v>
      </c>
      <c r="C528" s="902" t="s">
        <v>992</v>
      </c>
      <c r="D528" s="903" t="s">
        <v>1454</v>
      </c>
      <c r="E528" s="902" t="s">
        <v>119</v>
      </c>
      <c r="F528" s="903" t="s">
        <v>1298</v>
      </c>
      <c r="G528" s="902" t="s">
        <v>1084</v>
      </c>
      <c r="H528" s="904">
        <v>2017</v>
      </c>
      <c r="I528" s="905" t="s">
        <v>1579</v>
      </c>
      <c r="J528" s="918">
        <v>1892.3143192929817</v>
      </c>
      <c r="K528" s="906" t="s">
        <v>1456</v>
      </c>
      <c r="L528" s="903"/>
      <c r="M528" s="902"/>
      <c r="N528" s="903" t="s">
        <v>1580</v>
      </c>
      <c r="O528" s="902" t="s">
        <v>1581</v>
      </c>
      <c r="P528" s="903"/>
      <c r="Q528" s="902" t="s">
        <v>1184</v>
      </c>
    </row>
    <row r="529" spans="1:17">
      <c r="B529" s="907">
        <v>96840</v>
      </c>
      <c r="C529" s="908" t="s">
        <v>992</v>
      </c>
      <c r="D529" s="909" t="s">
        <v>1454</v>
      </c>
      <c r="E529" s="908" t="s">
        <v>119</v>
      </c>
      <c r="F529" s="909" t="s">
        <v>1298</v>
      </c>
      <c r="G529" s="908" t="s">
        <v>1084</v>
      </c>
      <c r="H529" s="910">
        <v>2017</v>
      </c>
      <c r="I529" s="911" t="s">
        <v>1582</v>
      </c>
      <c r="J529" s="916">
        <v>2023.3516029252571</v>
      </c>
      <c r="K529" s="906" t="s">
        <v>1456</v>
      </c>
      <c r="L529" s="909"/>
      <c r="M529" s="908"/>
      <c r="N529" s="909" t="s">
        <v>1583</v>
      </c>
      <c r="O529" s="908" t="s">
        <v>1584</v>
      </c>
      <c r="P529" s="909"/>
      <c r="Q529" s="908" t="s">
        <v>1096</v>
      </c>
    </row>
    <row r="530" spans="1:17">
      <c r="B530" s="901">
        <v>96841</v>
      </c>
      <c r="C530" s="902" t="s">
        <v>992</v>
      </c>
      <c r="D530" s="903" t="s">
        <v>1454</v>
      </c>
      <c r="E530" s="902" t="s">
        <v>119</v>
      </c>
      <c r="F530" s="903" t="s">
        <v>1298</v>
      </c>
      <c r="G530" s="902" t="s">
        <v>1084</v>
      </c>
      <c r="H530" s="904">
        <v>2017</v>
      </c>
      <c r="I530" s="905" t="s">
        <v>1585</v>
      </c>
      <c r="J530" s="918">
        <v>9405.1647647682457</v>
      </c>
      <c r="K530" s="906" t="s">
        <v>1456</v>
      </c>
      <c r="L530" s="903"/>
      <c r="M530" s="902"/>
      <c r="N530" s="903" t="s">
        <v>1586</v>
      </c>
      <c r="O530" s="902" t="s">
        <v>363</v>
      </c>
      <c r="P530" s="903"/>
      <c r="Q530" s="902" t="s">
        <v>1184</v>
      </c>
    </row>
    <row r="531" spans="1:17">
      <c r="B531" s="907">
        <v>96784</v>
      </c>
      <c r="C531" s="908" t="s">
        <v>992</v>
      </c>
      <c r="D531" s="909" t="s">
        <v>1454</v>
      </c>
      <c r="E531" s="908" t="s">
        <v>119</v>
      </c>
      <c r="F531" s="909" t="s">
        <v>1298</v>
      </c>
      <c r="G531" s="908" t="s">
        <v>1084</v>
      </c>
      <c r="H531" s="910">
        <v>2017</v>
      </c>
      <c r="I531" s="911" t="s">
        <v>1587</v>
      </c>
      <c r="J531" s="919">
        <v>14896.301777116116</v>
      </c>
      <c r="K531" s="917" t="s">
        <v>1029</v>
      </c>
      <c r="L531" s="909"/>
      <c r="M531" s="908"/>
      <c r="N531" s="909" t="s">
        <v>1510</v>
      </c>
      <c r="O531" s="908" t="s">
        <v>363</v>
      </c>
      <c r="P531" s="909"/>
      <c r="Q531" s="908" t="s">
        <v>1217</v>
      </c>
    </row>
    <row r="532" spans="1:17">
      <c r="B532" s="907"/>
      <c r="C532" s="908"/>
      <c r="D532" s="909"/>
      <c r="E532" s="908"/>
      <c r="F532" s="909"/>
      <c r="G532" s="908"/>
      <c r="H532" s="910"/>
      <c r="I532" s="911"/>
      <c r="J532" s="932">
        <f>SUM(J470:J531)</f>
        <v>408124.99248599255</v>
      </c>
      <c r="K532" s="922">
        <f>SUM(J470:J530)/J532</f>
        <v>0.96350063815896447</v>
      </c>
      <c r="L532" s="903" t="s">
        <v>1416</v>
      </c>
      <c r="M532" s="909"/>
      <c r="N532" s="908"/>
      <c r="O532" s="909"/>
      <c r="P532" s="908"/>
    </row>
    <row r="533" spans="1:17">
      <c r="B533" s="907"/>
      <c r="C533" s="908"/>
      <c r="D533" s="909"/>
      <c r="E533" s="908"/>
      <c r="F533" s="909"/>
      <c r="G533" s="908"/>
      <c r="H533" s="910"/>
      <c r="I533" s="911"/>
      <c r="J533" s="917"/>
      <c r="K533" s="922">
        <f>J531/J532</f>
        <v>3.6499361841035451E-2</v>
      </c>
      <c r="L533" s="903" t="s">
        <v>1029</v>
      </c>
      <c r="M533" s="909"/>
      <c r="N533" s="908"/>
      <c r="O533" s="909"/>
      <c r="P533" s="908"/>
    </row>
    <row r="534" spans="1:17">
      <c r="B534" s="901">
        <v>96845</v>
      </c>
      <c r="C534" s="902" t="s">
        <v>992</v>
      </c>
      <c r="D534" s="903" t="s">
        <v>1588</v>
      </c>
      <c r="E534" s="902" t="s">
        <v>1589</v>
      </c>
      <c r="F534" s="903" t="s">
        <v>1298</v>
      </c>
      <c r="G534" s="902"/>
      <c r="H534" s="904">
        <v>2017</v>
      </c>
      <c r="I534" s="905"/>
      <c r="J534" s="906" t="s">
        <v>1299</v>
      </c>
      <c r="K534" s="903"/>
      <c r="L534" s="902"/>
      <c r="M534" s="903"/>
      <c r="N534" s="902"/>
      <c r="O534" s="903"/>
      <c r="P534" s="902" t="s">
        <v>1086</v>
      </c>
    </row>
    <row r="535" spans="1:17">
      <c r="B535" s="933">
        <v>96846</v>
      </c>
      <c r="C535" s="934" t="s">
        <v>992</v>
      </c>
      <c r="D535" s="935" t="s">
        <v>1588</v>
      </c>
      <c r="E535" s="934" t="s">
        <v>1589</v>
      </c>
      <c r="F535" s="935" t="s">
        <v>1298</v>
      </c>
      <c r="G535" s="934"/>
      <c r="H535" s="936">
        <v>2017</v>
      </c>
      <c r="I535" s="937"/>
      <c r="J535" s="906" t="s">
        <v>1299</v>
      </c>
      <c r="K535" s="935"/>
      <c r="L535" s="934"/>
      <c r="M535" s="935"/>
      <c r="N535" s="934"/>
      <c r="O535" s="935"/>
      <c r="P535" s="938" t="s">
        <v>1086</v>
      </c>
    </row>
    <row r="536" spans="1:17">
      <c r="B536" s="939">
        <v>96847</v>
      </c>
      <c r="C536" s="938" t="s">
        <v>992</v>
      </c>
      <c r="D536" s="940" t="s">
        <v>1588</v>
      </c>
      <c r="E536" s="938" t="s">
        <v>1589</v>
      </c>
      <c r="F536" s="940" t="s">
        <v>1298</v>
      </c>
      <c r="G536" s="938"/>
      <c r="H536" s="941">
        <v>2017</v>
      </c>
      <c r="I536" s="942"/>
      <c r="J536" s="906" t="s">
        <v>1299</v>
      </c>
      <c r="K536" s="940"/>
      <c r="L536" s="938"/>
      <c r="M536" s="940"/>
      <c r="N536" s="938"/>
      <c r="O536" s="940"/>
      <c r="P536" s="938" t="s">
        <v>1086</v>
      </c>
    </row>
    <row r="537" spans="1:17">
      <c r="B537" s="933">
        <v>96848</v>
      </c>
      <c r="C537" s="934" t="s">
        <v>992</v>
      </c>
      <c r="D537" s="935" t="s">
        <v>1588</v>
      </c>
      <c r="E537" s="934" t="s">
        <v>1589</v>
      </c>
      <c r="F537" s="935" t="s">
        <v>1298</v>
      </c>
      <c r="G537" s="934"/>
      <c r="H537" s="936">
        <v>2017</v>
      </c>
      <c r="I537" s="937"/>
      <c r="J537" s="906" t="s">
        <v>1299</v>
      </c>
      <c r="K537" s="935"/>
      <c r="L537" s="934"/>
      <c r="M537" s="935"/>
      <c r="N537" s="934"/>
      <c r="O537" s="935"/>
      <c r="P537" s="938" t="s">
        <v>1086</v>
      </c>
    </row>
    <row r="538" spans="1:17">
      <c r="B538" s="939">
        <v>96849</v>
      </c>
      <c r="C538" s="938" t="s">
        <v>992</v>
      </c>
      <c r="D538" s="940" t="s">
        <v>1588</v>
      </c>
      <c r="E538" s="938" t="s">
        <v>1589</v>
      </c>
      <c r="F538" s="940" t="s">
        <v>1298</v>
      </c>
      <c r="G538" s="938"/>
      <c r="H538" s="941">
        <v>2017</v>
      </c>
      <c r="I538" s="942"/>
      <c r="J538" s="906" t="s">
        <v>1299</v>
      </c>
      <c r="K538" s="940"/>
      <c r="L538" s="938"/>
      <c r="M538" s="940"/>
      <c r="N538" s="938"/>
      <c r="O538" s="940"/>
      <c r="P538" s="938" t="s">
        <v>1086</v>
      </c>
    </row>
    <row r="539" spans="1:17">
      <c r="B539" s="943">
        <v>96850</v>
      </c>
      <c r="C539" s="944" t="s">
        <v>992</v>
      </c>
      <c r="D539" s="945" t="s">
        <v>1588</v>
      </c>
      <c r="E539" s="944" t="s">
        <v>1589</v>
      </c>
      <c r="F539" s="945" t="s">
        <v>1298</v>
      </c>
      <c r="G539" s="944"/>
      <c r="H539" s="946">
        <v>2017</v>
      </c>
      <c r="I539" s="947"/>
      <c r="J539" s="906" t="s">
        <v>1299</v>
      </c>
      <c r="K539" s="945"/>
      <c r="L539" s="944"/>
      <c r="M539" s="945"/>
      <c r="N539" s="944"/>
      <c r="O539" s="945"/>
      <c r="P539" s="938" t="s">
        <v>1086</v>
      </c>
    </row>
    <row r="540" spans="1:17">
      <c r="B540" s="948">
        <v>96851</v>
      </c>
      <c r="C540" s="949" t="s">
        <v>992</v>
      </c>
      <c r="D540" s="950" t="s">
        <v>1588</v>
      </c>
      <c r="E540" s="949" t="s">
        <v>1589</v>
      </c>
      <c r="F540" s="950" t="s">
        <v>1298</v>
      </c>
      <c r="G540" s="949"/>
      <c r="H540" s="951">
        <v>2017</v>
      </c>
      <c r="I540" s="952"/>
      <c r="J540" s="912" t="s">
        <v>1299</v>
      </c>
      <c r="K540" s="950"/>
      <c r="L540" s="949"/>
      <c r="M540" s="950"/>
      <c r="N540" s="949"/>
      <c r="O540" s="950"/>
      <c r="P540" s="938" t="s">
        <v>1086</v>
      </c>
    </row>
    <row r="541" spans="1:17">
      <c r="J541" s="914">
        <v>1</v>
      </c>
      <c r="K541" s="909" t="s">
        <v>29</v>
      </c>
    </row>
    <row r="542" spans="1:17">
      <c r="A542" s="900" t="s">
        <v>1590</v>
      </c>
    </row>
    <row r="543" spans="1:17" s="953" customFormat="1" ht="58.3">
      <c r="B543" s="953" t="s">
        <v>1591</v>
      </c>
      <c r="C543" s="953" t="s">
        <v>1592</v>
      </c>
      <c r="D543" s="953" t="s">
        <v>1593</v>
      </c>
      <c r="E543" s="953" t="s">
        <v>777</v>
      </c>
      <c r="F543" s="953" t="s">
        <v>1594</v>
      </c>
      <c r="G543" s="953" t="s">
        <v>1595</v>
      </c>
      <c r="H543" s="953" t="s">
        <v>1596</v>
      </c>
      <c r="I543" s="953" t="s">
        <v>1597</v>
      </c>
      <c r="J543" s="953" t="s">
        <v>1598</v>
      </c>
      <c r="K543" s="953" t="s">
        <v>1599</v>
      </c>
      <c r="L543" s="953" t="s">
        <v>1600</v>
      </c>
    </row>
    <row r="544" spans="1:17" s="954" customFormat="1">
      <c r="B544" s="954" t="s">
        <v>1601</v>
      </c>
      <c r="C544" s="954" t="s">
        <v>1602</v>
      </c>
      <c r="D544" s="954" t="e">
        <v>#N/A</v>
      </c>
      <c r="I544" s="954" t="s">
        <v>1272</v>
      </c>
      <c r="J544" s="954" t="s">
        <v>1184</v>
      </c>
      <c r="K544" s="955">
        <v>282.01583333333309</v>
      </c>
      <c r="L544" s="956">
        <v>0</v>
      </c>
    </row>
    <row r="545" spans="2:12" s="954" customFormat="1">
      <c r="B545" s="954" t="s">
        <v>1601</v>
      </c>
      <c r="C545" s="954" t="s">
        <v>1602</v>
      </c>
      <c r="D545" s="954" t="e">
        <v>#N/A</v>
      </c>
      <c r="I545" s="954" t="s">
        <v>1272</v>
      </c>
      <c r="J545" s="954" t="s">
        <v>1184</v>
      </c>
      <c r="K545" s="955">
        <v>237.1274999999998</v>
      </c>
      <c r="L545" s="956">
        <v>0</v>
      </c>
    </row>
    <row r="546" spans="2:12" s="954" customFormat="1">
      <c r="B546" s="954" t="s">
        <v>1601</v>
      </c>
      <c r="C546" s="954" t="s">
        <v>1603</v>
      </c>
      <c r="D546" s="954" t="e">
        <v>#N/A</v>
      </c>
      <c r="I546" s="954" t="s">
        <v>1558</v>
      </c>
      <c r="J546" s="954" t="s">
        <v>1086</v>
      </c>
      <c r="K546" s="955">
        <v>982.66416666666589</v>
      </c>
      <c r="L546" s="956">
        <v>1.1899999999999999E-2</v>
      </c>
    </row>
    <row r="547" spans="2:12" s="954" customFormat="1">
      <c r="B547" s="954" t="s">
        <v>1601</v>
      </c>
      <c r="C547" s="954" t="s">
        <v>1603</v>
      </c>
      <c r="D547" s="954" t="e">
        <v>#N/A</v>
      </c>
      <c r="I547" s="954" t="s">
        <v>1558</v>
      </c>
      <c r="J547" s="954" t="s">
        <v>1086</v>
      </c>
      <c r="K547" s="955">
        <v>1965.3283333333318</v>
      </c>
      <c r="L547" s="956">
        <v>0.13089999999999999</v>
      </c>
    </row>
    <row r="548" spans="2:12" s="954" customFormat="1">
      <c r="B548" s="954" t="s">
        <v>1601</v>
      </c>
      <c r="C548" s="954" t="s">
        <v>1603</v>
      </c>
      <c r="D548" s="954" t="e">
        <v>#N/A</v>
      </c>
      <c r="I548" s="954" t="s">
        <v>1558</v>
      </c>
      <c r="J548" s="954" t="s">
        <v>1086</v>
      </c>
      <c r="K548" s="955">
        <v>129.78583333333322</v>
      </c>
      <c r="L548" s="956">
        <v>0</v>
      </c>
    </row>
    <row r="549" spans="2:12" s="954" customFormat="1">
      <c r="B549" s="954" t="s">
        <v>1601</v>
      </c>
      <c r="C549" s="954" t="s">
        <v>1603</v>
      </c>
      <c r="D549" s="954" t="e">
        <v>#N/A</v>
      </c>
      <c r="I549" s="954" t="s">
        <v>1558</v>
      </c>
      <c r="J549" s="954" t="s">
        <v>1086</v>
      </c>
      <c r="K549" s="955">
        <v>1128.0633333333324</v>
      </c>
      <c r="L549" s="956">
        <v>0</v>
      </c>
    </row>
    <row r="550" spans="2:12" s="954" customFormat="1">
      <c r="B550" s="954" t="s">
        <v>1601</v>
      </c>
      <c r="C550" s="954" t="s">
        <v>1604</v>
      </c>
      <c r="D550" s="954">
        <v>289140</v>
      </c>
      <c r="I550" s="954" t="s">
        <v>1605</v>
      </c>
      <c r="J550" s="954" t="s">
        <v>1086</v>
      </c>
      <c r="K550" s="955">
        <v>982.66416666666589</v>
      </c>
      <c r="L550" s="956">
        <v>1.0709999999999999E-2</v>
      </c>
    </row>
    <row r="551" spans="2:12" s="954" customFormat="1">
      <c r="B551" s="954" t="s">
        <v>1601</v>
      </c>
      <c r="C551" s="954" t="s">
        <v>1604</v>
      </c>
      <c r="D551" s="954">
        <v>136</v>
      </c>
      <c r="I551" s="954" t="s">
        <v>1605</v>
      </c>
      <c r="J551" s="954" t="s">
        <v>1086</v>
      </c>
      <c r="K551" s="955">
        <v>282.01583333333309</v>
      </c>
      <c r="L551" s="956">
        <v>0</v>
      </c>
    </row>
    <row r="552" spans="2:12" s="954" customFormat="1">
      <c r="B552" s="954" t="s">
        <v>1601</v>
      </c>
      <c r="C552" s="954" t="s">
        <v>1604</v>
      </c>
      <c r="D552" s="954">
        <v>138</v>
      </c>
      <c r="I552" s="954" t="s">
        <v>1605</v>
      </c>
      <c r="J552" s="954" t="s">
        <v>1086</v>
      </c>
      <c r="K552" s="955">
        <v>282.01583333333309</v>
      </c>
      <c r="L552" s="956">
        <v>0</v>
      </c>
    </row>
    <row r="553" spans="2:12" s="954" customFormat="1">
      <c r="B553" s="954" t="s">
        <v>1601</v>
      </c>
      <c r="C553" s="954" t="s">
        <v>1604</v>
      </c>
      <c r="D553" s="954">
        <v>553</v>
      </c>
      <c r="I553" s="954" t="s">
        <v>1605</v>
      </c>
      <c r="J553" s="954" t="s">
        <v>1086</v>
      </c>
      <c r="K553" s="955">
        <v>982.66416666666589</v>
      </c>
      <c r="L553" s="956">
        <v>1.0709999999999999E-2</v>
      </c>
    </row>
    <row r="554" spans="2:12" s="954" customFormat="1">
      <c r="B554" s="954" t="s">
        <v>1601</v>
      </c>
      <c r="C554" s="954" t="s">
        <v>1604</v>
      </c>
      <c r="D554" s="954">
        <v>553</v>
      </c>
      <c r="I554" s="954" t="s">
        <v>1605</v>
      </c>
      <c r="J554" s="954" t="s">
        <v>1086</v>
      </c>
      <c r="K554" s="955">
        <v>982.66416666666589</v>
      </c>
      <c r="L554" s="956">
        <v>1.0709999999999999E-2</v>
      </c>
    </row>
    <row r="555" spans="2:12" s="954" customFormat="1">
      <c r="B555" s="954" t="s">
        <v>1601</v>
      </c>
      <c r="C555" s="954" t="s">
        <v>1604</v>
      </c>
      <c r="D555" s="954">
        <v>553</v>
      </c>
      <c r="I555" s="954" t="s">
        <v>1605</v>
      </c>
      <c r="J555" s="954" t="s">
        <v>1086</v>
      </c>
      <c r="K555" s="955">
        <v>282.01583333333309</v>
      </c>
      <c r="L555" s="956">
        <v>0</v>
      </c>
    </row>
    <row r="556" spans="2:12" s="954" customFormat="1">
      <c r="B556" s="954" t="s">
        <v>1601</v>
      </c>
      <c r="C556" s="954" t="s">
        <v>1604</v>
      </c>
      <c r="D556" s="954">
        <v>553</v>
      </c>
      <c r="I556" s="954" t="s">
        <v>1605</v>
      </c>
      <c r="J556" s="954" t="s">
        <v>1086</v>
      </c>
      <c r="K556" s="955">
        <v>982.66416666666589</v>
      </c>
      <c r="L556" s="956">
        <v>1.0709999999999999E-2</v>
      </c>
    </row>
    <row r="557" spans="2:12" s="954" customFormat="1">
      <c r="B557" s="954" t="s">
        <v>1601</v>
      </c>
      <c r="C557" s="954" t="s">
        <v>1604</v>
      </c>
      <c r="D557" s="954">
        <v>65580</v>
      </c>
      <c r="I557" s="954" t="s">
        <v>1605</v>
      </c>
      <c r="J557" s="954" t="s">
        <v>1086</v>
      </c>
      <c r="K557" s="955">
        <v>282.01583333333309</v>
      </c>
      <c r="L557" s="956">
        <v>0</v>
      </c>
    </row>
    <row r="558" spans="2:12" s="954" customFormat="1">
      <c r="B558" s="954" t="s">
        <v>1601</v>
      </c>
      <c r="C558" s="954" t="s">
        <v>1602</v>
      </c>
      <c r="D558" s="954" t="e">
        <v>#N/A</v>
      </c>
      <c r="I558" s="954" t="s">
        <v>1272</v>
      </c>
      <c r="J558" s="954" t="s">
        <v>1184</v>
      </c>
      <c r="K558" s="955">
        <v>982.66416666666589</v>
      </c>
      <c r="L558" s="956">
        <v>1.0709999999999999E-2</v>
      </c>
    </row>
    <row r="559" spans="2:12" s="954" customFormat="1">
      <c r="B559" s="954" t="s">
        <v>1601</v>
      </c>
      <c r="C559" s="954" t="s">
        <v>1606</v>
      </c>
      <c r="D559" s="954">
        <v>286154</v>
      </c>
      <c r="I559" s="954" t="s">
        <v>1580</v>
      </c>
      <c r="J559" s="954" t="s">
        <v>1184</v>
      </c>
      <c r="K559" s="955">
        <v>982.66416666666589</v>
      </c>
      <c r="L559" s="956">
        <v>4.7599999999999996E-2</v>
      </c>
    </row>
    <row r="560" spans="2:12" s="954" customFormat="1">
      <c r="B560" s="954" t="s">
        <v>1601</v>
      </c>
      <c r="C560" s="954" t="s">
        <v>1606</v>
      </c>
      <c r="D560" s="954">
        <v>286154</v>
      </c>
      <c r="I560" s="954" t="s">
        <v>1580</v>
      </c>
      <c r="J560" s="954" t="s">
        <v>1184</v>
      </c>
      <c r="K560" s="955">
        <v>237.1274999999998</v>
      </c>
      <c r="L560" s="956">
        <v>0</v>
      </c>
    </row>
    <row r="561" spans="2:12" s="954" customFormat="1">
      <c r="B561" s="954" t="s">
        <v>1601</v>
      </c>
      <c r="C561" s="954" t="s">
        <v>1606</v>
      </c>
      <c r="D561" s="954">
        <v>286154</v>
      </c>
      <c r="I561" s="954" t="s">
        <v>1580</v>
      </c>
      <c r="J561" s="954" t="s">
        <v>1184</v>
      </c>
      <c r="K561" s="955">
        <v>282.01583333333309</v>
      </c>
      <c r="L561" s="956">
        <v>0</v>
      </c>
    </row>
    <row r="562" spans="2:12" s="954" customFormat="1">
      <c r="B562" s="954" t="s">
        <v>1601</v>
      </c>
      <c r="C562" s="954" t="s">
        <v>1606</v>
      </c>
      <c r="D562" s="954">
        <v>289169</v>
      </c>
      <c r="I562" s="954" t="s">
        <v>1580</v>
      </c>
      <c r="J562" s="954" t="s">
        <v>1184</v>
      </c>
      <c r="K562" s="955">
        <v>1965.3283333333318</v>
      </c>
      <c r="L562" s="956">
        <v>0.13089999999999999</v>
      </c>
    </row>
    <row r="563" spans="2:12" s="954" customFormat="1">
      <c r="B563" s="954" t="s">
        <v>1601</v>
      </c>
      <c r="C563" s="954" t="s">
        <v>1606</v>
      </c>
      <c r="D563" s="954">
        <v>289171</v>
      </c>
      <c r="I563" s="954" t="s">
        <v>1580</v>
      </c>
      <c r="J563" s="954" t="s">
        <v>1184</v>
      </c>
      <c r="K563" s="955">
        <v>282.01583333333309</v>
      </c>
      <c r="L563" s="956">
        <v>0</v>
      </c>
    </row>
    <row r="564" spans="2:12" s="954" customFormat="1">
      <c r="B564" s="954" t="s">
        <v>1601</v>
      </c>
      <c r="C564" s="954" t="s">
        <v>1606</v>
      </c>
      <c r="D564" s="954">
        <v>289171</v>
      </c>
      <c r="I564" s="954" t="s">
        <v>1580</v>
      </c>
      <c r="J564" s="954" t="s">
        <v>1184</v>
      </c>
      <c r="K564" s="955">
        <v>129.78583333333322</v>
      </c>
      <c r="L564" s="956">
        <v>0</v>
      </c>
    </row>
    <row r="565" spans="2:12" s="954" customFormat="1">
      <c r="B565" s="954" t="s">
        <v>1601</v>
      </c>
      <c r="C565" s="954" t="s">
        <v>1606</v>
      </c>
      <c r="D565" s="954">
        <v>288241</v>
      </c>
      <c r="I565" s="954" t="s">
        <v>1580</v>
      </c>
      <c r="J565" s="954" t="s">
        <v>1184</v>
      </c>
      <c r="K565" s="955">
        <v>129.78583333333322</v>
      </c>
      <c r="L565" s="956">
        <v>0</v>
      </c>
    </row>
    <row r="566" spans="2:12" s="954" customFormat="1">
      <c r="B566" s="954" t="s">
        <v>1601</v>
      </c>
      <c r="C566" s="954" t="s">
        <v>1606</v>
      </c>
      <c r="D566" s="954">
        <v>288241</v>
      </c>
      <c r="I566" s="954" t="s">
        <v>1580</v>
      </c>
      <c r="J566" s="954" t="s">
        <v>1184</v>
      </c>
      <c r="K566" s="955">
        <v>261.52333333333314</v>
      </c>
      <c r="L566" s="956">
        <v>0</v>
      </c>
    </row>
    <row r="567" spans="2:12" s="954" customFormat="1">
      <c r="B567" s="954" t="s">
        <v>1601</v>
      </c>
      <c r="C567" s="954" t="s">
        <v>1606</v>
      </c>
      <c r="D567" s="954">
        <v>557</v>
      </c>
      <c r="I567" s="954" t="s">
        <v>1580</v>
      </c>
      <c r="J567" s="954" t="s">
        <v>1184</v>
      </c>
      <c r="K567" s="955">
        <v>982.66416666666589</v>
      </c>
      <c r="L567" s="956">
        <v>1.1899999999999999E-2</v>
      </c>
    </row>
    <row r="568" spans="2:12" s="954" customFormat="1">
      <c r="B568" s="954" t="s">
        <v>1601</v>
      </c>
      <c r="C568" s="954" t="s">
        <v>1606</v>
      </c>
      <c r="D568" s="954">
        <v>65720</v>
      </c>
      <c r="I568" s="954" t="s">
        <v>1580</v>
      </c>
      <c r="J568" s="954" t="s">
        <v>1184</v>
      </c>
      <c r="K568" s="955">
        <v>282.01583333333309</v>
      </c>
      <c r="L568" s="956">
        <v>0</v>
      </c>
    </row>
    <row r="569" spans="2:12" s="954" customFormat="1">
      <c r="B569" s="954" t="s">
        <v>1601</v>
      </c>
      <c r="C569" s="954" t="s">
        <v>1606</v>
      </c>
      <c r="D569" s="954">
        <v>65720</v>
      </c>
      <c r="I569" s="954" t="s">
        <v>1580</v>
      </c>
      <c r="J569" s="954" t="s">
        <v>1184</v>
      </c>
      <c r="K569" s="955">
        <v>982.66416666666589</v>
      </c>
      <c r="L569" s="956">
        <v>4.7599999999999996E-2</v>
      </c>
    </row>
    <row r="570" spans="2:12" s="954" customFormat="1">
      <c r="B570" s="954" t="s">
        <v>1601</v>
      </c>
      <c r="C570" s="954" t="s">
        <v>1606</v>
      </c>
      <c r="D570" s="954" t="e">
        <v>#N/A</v>
      </c>
      <c r="I570" s="954" t="s">
        <v>1580</v>
      </c>
      <c r="J570" s="954" t="s">
        <v>1184</v>
      </c>
      <c r="K570" s="955">
        <v>282.01583333333309</v>
      </c>
      <c r="L570" s="956">
        <v>0</v>
      </c>
    </row>
    <row r="571" spans="2:12" s="954" customFormat="1">
      <c r="B571" s="954" t="s">
        <v>1601</v>
      </c>
      <c r="C571" s="954" t="s">
        <v>1606</v>
      </c>
      <c r="D571" s="954" t="e">
        <v>#N/A</v>
      </c>
      <c r="I571" s="954" t="s">
        <v>1580</v>
      </c>
      <c r="J571" s="954" t="s">
        <v>1184</v>
      </c>
      <c r="K571" s="955">
        <v>705.52749999999946</v>
      </c>
      <c r="L571" s="956">
        <v>0</v>
      </c>
    </row>
    <row r="572" spans="2:12" s="954" customFormat="1">
      <c r="B572" s="954" t="s">
        <v>1601</v>
      </c>
      <c r="C572" s="954" t="s">
        <v>1602</v>
      </c>
      <c r="D572" s="954" t="e">
        <v>#N/A</v>
      </c>
      <c r="I572" s="954" t="s">
        <v>1272</v>
      </c>
      <c r="J572" s="954" t="s">
        <v>1184</v>
      </c>
      <c r="K572" s="955">
        <v>982.66416666666589</v>
      </c>
      <c r="L572" s="956">
        <v>1.0709999999999999E-2</v>
      </c>
    </row>
    <row r="573" spans="2:12" s="954" customFormat="1">
      <c r="B573" s="954" t="s">
        <v>1601</v>
      </c>
      <c r="C573" s="954" t="s">
        <v>1602</v>
      </c>
      <c r="D573" s="954" t="e">
        <v>#N/A</v>
      </c>
      <c r="I573" s="954" t="s">
        <v>1272</v>
      </c>
      <c r="J573" s="954" t="s">
        <v>1184</v>
      </c>
      <c r="K573" s="955">
        <v>282.01583333333309</v>
      </c>
      <c r="L573" s="956">
        <v>0</v>
      </c>
    </row>
    <row r="574" spans="2:12" s="954" customFormat="1">
      <c r="B574" s="954" t="s">
        <v>1601</v>
      </c>
      <c r="C574" s="954" t="s">
        <v>1602</v>
      </c>
      <c r="D574" s="954" t="e">
        <v>#N/A</v>
      </c>
      <c r="I574" s="954" t="s">
        <v>1272</v>
      </c>
      <c r="J574" s="954" t="s">
        <v>1184</v>
      </c>
      <c r="K574" s="955">
        <v>982.66416666666589</v>
      </c>
      <c r="L574" s="956">
        <v>1.0709999999999999E-2</v>
      </c>
    </row>
    <row r="575" spans="2:12" s="954" customFormat="1">
      <c r="B575" s="954" t="s">
        <v>1601</v>
      </c>
      <c r="C575" s="954" t="s">
        <v>1602</v>
      </c>
      <c r="D575" s="954" t="e">
        <v>#N/A</v>
      </c>
      <c r="I575" s="954" t="s">
        <v>1272</v>
      </c>
      <c r="J575" s="954" t="s">
        <v>1184</v>
      </c>
      <c r="K575" s="955">
        <v>282.01583333333309</v>
      </c>
      <c r="L575" s="956">
        <v>0</v>
      </c>
    </row>
    <row r="576" spans="2:12" s="954" customFormat="1">
      <c r="B576" s="954" t="s">
        <v>1601</v>
      </c>
      <c r="C576" s="954" t="s">
        <v>1603</v>
      </c>
      <c r="D576" s="954" t="e">
        <v>#N/A</v>
      </c>
      <c r="I576" s="954" t="s">
        <v>1558</v>
      </c>
      <c r="J576" s="954" t="s">
        <v>1086</v>
      </c>
      <c r="K576" s="955">
        <v>261.52333333333314</v>
      </c>
      <c r="L576" s="956">
        <v>0</v>
      </c>
    </row>
    <row r="577" spans="2:13" s="954" customFormat="1">
      <c r="B577" s="954" t="s">
        <v>1601</v>
      </c>
      <c r="C577" s="954" t="s">
        <v>1602</v>
      </c>
      <c r="D577" s="954" t="e">
        <v>#N/A</v>
      </c>
      <c r="I577" s="954" t="s">
        <v>1272</v>
      </c>
      <c r="J577" s="954" t="s">
        <v>1184</v>
      </c>
      <c r="K577" s="955">
        <v>982.66416666666589</v>
      </c>
      <c r="L577" s="956">
        <v>1.0709999999999999E-2</v>
      </c>
    </row>
    <row r="578" spans="2:13" s="954" customFormat="1">
      <c r="B578" s="954" t="s">
        <v>1601</v>
      </c>
      <c r="C578" s="954" t="s">
        <v>1602</v>
      </c>
      <c r="D578" s="954" t="e">
        <v>#N/A</v>
      </c>
      <c r="I578" s="954" t="s">
        <v>1272</v>
      </c>
      <c r="J578" s="954" t="s">
        <v>1184</v>
      </c>
      <c r="K578" s="957">
        <v>982.66416666666589</v>
      </c>
      <c r="L578" s="956">
        <v>1.0709999999999999E-2</v>
      </c>
    </row>
    <row r="579" spans="2:13" s="954" customFormat="1">
      <c r="K579" s="955">
        <f>SUM(K544:K578)</f>
        <v>23027.714999999986</v>
      </c>
      <c r="L579" s="922">
        <f>SUM(K544:K571)/K579</f>
        <v>0.79345707263327392</v>
      </c>
      <c r="M579" s="903" t="s">
        <v>1416</v>
      </c>
    </row>
    <row r="580" spans="2:13" s="954" customFormat="1">
      <c r="K580" s="956"/>
      <c r="L580" s="922">
        <f>SUM(K572:K578)/K579</f>
        <v>0.20654292736672594</v>
      </c>
      <c r="M580" s="903" t="s">
        <v>1029</v>
      </c>
    </row>
    <row r="581" spans="2:13" s="954" customFormat="1">
      <c r="K581" s="956"/>
      <c r="L581" s="956"/>
    </row>
    <row r="582" spans="2:13" s="954" customFormat="1">
      <c r="K582" s="956"/>
      <c r="L582" s="956"/>
    </row>
    <row r="583" spans="2:13" s="954" customFormat="1">
      <c r="K583" s="956"/>
      <c r="L583" s="956"/>
    </row>
    <row r="584" spans="2:13" s="954" customFormat="1">
      <c r="B584" s="954" t="s">
        <v>22</v>
      </c>
      <c r="C584" s="954">
        <v>189026</v>
      </c>
      <c r="D584" s="954" t="e">
        <v>#N/A</v>
      </c>
      <c r="E584" s="954" t="s">
        <v>991</v>
      </c>
      <c r="I584" s="954" t="s">
        <v>1607</v>
      </c>
      <c r="J584" s="954" t="s">
        <v>1184</v>
      </c>
      <c r="K584" s="956">
        <v>16483.151247986105</v>
      </c>
      <c r="L584" s="956">
        <v>0</v>
      </c>
    </row>
    <row r="585" spans="2:13" s="954" customFormat="1">
      <c r="B585" s="954" t="s">
        <v>22</v>
      </c>
      <c r="C585" s="954">
        <v>183203</v>
      </c>
      <c r="D585" s="954" t="e">
        <v>#N/A</v>
      </c>
      <c r="E585" s="954" t="s">
        <v>991</v>
      </c>
      <c r="I585" s="954" t="s">
        <v>1608</v>
      </c>
      <c r="J585" s="954" t="s">
        <v>1217</v>
      </c>
      <c r="K585" s="956">
        <v>1291.488637799408</v>
      </c>
      <c r="L585" s="956">
        <v>0.33600000000000002</v>
      </c>
    </row>
    <row r="586" spans="2:13" s="954" customFormat="1">
      <c r="B586" s="954" t="s">
        <v>22</v>
      </c>
      <c r="C586" s="954">
        <v>183203</v>
      </c>
      <c r="D586" s="954" t="e">
        <v>#N/A</v>
      </c>
      <c r="E586" s="954" t="s">
        <v>991</v>
      </c>
      <c r="I586" s="954" t="s">
        <v>1608</v>
      </c>
      <c r="J586" s="954" t="s">
        <v>1217</v>
      </c>
      <c r="K586" s="956">
        <v>101898.520059655</v>
      </c>
      <c r="L586" s="956">
        <v>27.44</v>
      </c>
    </row>
    <row r="587" spans="2:13" s="954" customFormat="1">
      <c r="B587" s="954" t="s">
        <v>22</v>
      </c>
      <c r="C587" s="954">
        <v>180015</v>
      </c>
      <c r="D587" s="954" t="e">
        <v>#N/A</v>
      </c>
      <c r="E587" s="954" t="s">
        <v>991</v>
      </c>
      <c r="I587" s="954" t="s">
        <v>1539</v>
      </c>
      <c r="J587" s="954" t="s">
        <v>1086</v>
      </c>
      <c r="K587" s="956">
        <v>16033.488771278895</v>
      </c>
      <c r="L587" s="956">
        <v>6.3840000000000012</v>
      </c>
    </row>
    <row r="588" spans="2:13" s="954" customFormat="1">
      <c r="B588" s="954" t="s">
        <v>22</v>
      </c>
      <c r="C588" s="954">
        <v>188260</v>
      </c>
      <c r="D588" s="954" t="e">
        <v>#N/A</v>
      </c>
      <c r="E588" s="954" t="s">
        <v>991</v>
      </c>
      <c r="I588" s="954" t="s">
        <v>1609</v>
      </c>
      <c r="J588" s="954" t="s">
        <v>1086</v>
      </c>
      <c r="K588" s="956">
        <v>1974.6516181005757</v>
      </c>
      <c r="L588" s="956">
        <v>0.5152000000000001</v>
      </c>
    </row>
    <row r="589" spans="2:13" s="954" customFormat="1">
      <c r="B589" s="954" t="s">
        <v>22</v>
      </c>
      <c r="C589" s="954">
        <v>188260</v>
      </c>
      <c r="D589" s="954" t="e">
        <v>#N/A</v>
      </c>
      <c r="E589" s="954" t="s">
        <v>991</v>
      </c>
      <c r="I589" s="954" t="s">
        <v>1609</v>
      </c>
      <c r="J589" s="954" t="s">
        <v>1086</v>
      </c>
      <c r="K589" s="956">
        <v>34117.656564555611</v>
      </c>
      <c r="L589" s="956">
        <v>13.104000000000001</v>
      </c>
    </row>
    <row r="590" spans="2:13" s="954" customFormat="1">
      <c r="B590" s="954" t="s">
        <v>22</v>
      </c>
      <c r="C590" s="954">
        <v>184126</v>
      </c>
      <c r="E590" s="954" t="s">
        <v>991</v>
      </c>
      <c r="I590" s="954" t="s">
        <v>1610</v>
      </c>
      <c r="J590" s="954" t="s">
        <v>1086</v>
      </c>
      <c r="K590" s="956">
        <v>1424.5632011996561</v>
      </c>
      <c r="L590" s="956">
        <v>0.56000000000000005</v>
      </c>
    </row>
    <row r="591" spans="2:13" s="954" customFormat="1">
      <c r="B591" s="954" t="s">
        <v>22</v>
      </c>
      <c r="C591" s="954">
        <v>184126</v>
      </c>
      <c r="E591" s="954" t="s">
        <v>991</v>
      </c>
      <c r="I591" s="954" t="s">
        <v>1610</v>
      </c>
      <c r="J591" s="954" t="s">
        <v>1086</v>
      </c>
      <c r="K591" s="956">
        <v>14.978736649955628</v>
      </c>
      <c r="L591" s="956">
        <v>4.5920000000000006E-3</v>
      </c>
    </row>
    <row r="592" spans="2:13" s="954" customFormat="1">
      <c r="B592" s="954" t="s">
        <v>22</v>
      </c>
      <c r="C592" s="954">
        <v>184126</v>
      </c>
      <c r="E592" s="954" t="s">
        <v>991</v>
      </c>
      <c r="I592" s="954" t="s">
        <v>1610</v>
      </c>
      <c r="J592" s="954" t="s">
        <v>1086</v>
      </c>
      <c r="K592" s="956">
        <v>4980.738294381892</v>
      </c>
      <c r="L592" s="956">
        <v>1.5848000000000002</v>
      </c>
    </row>
    <row r="593" spans="2:12" s="954" customFormat="1">
      <c r="B593" s="954" t="s">
        <v>22</v>
      </c>
      <c r="C593" s="954">
        <v>183986</v>
      </c>
      <c r="E593" s="954" t="s">
        <v>991</v>
      </c>
      <c r="I593" s="954" t="s">
        <v>1611</v>
      </c>
      <c r="J593" s="954" t="s">
        <v>1086</v>
      </c>
      <c r="K593" s="956">
        <v>3818.5967057834478</v>
      </c>
      <c r="L593" s="956">
        <v>0</v>
      </c>
    </row>
    <row r="594" spans="2:12" s="954" customFormat="1">
      <c r="B594" s="954" t="s">
        <v>22</v>
      </c>
      <c r="C594" s="954">
        <v>183986</v>
      </c>
      <c r="E594" s="954" t="s">
        <v>991</v>
      </c>
      <c r="I594" s="954" t="s">
        <v>1611</v>
      </c>
      <c r="J594" s="954" t="s">
        <v>1086</v>
      </c>
      <c r="K594" s="956">
        <v>9427.0020712735768</v>
      </c>
      <c r="L594" s="956">
        <v>4.2560000000000002</v>
      </c>
    </row>
    <row r="595" spans="2:12" s="954" customFormat="1">
      <c r="B595" s="954" t="s">
        <v>22</v>
      </c>
      <c r="C595" s="954">
        <v>184125</v>
      </c>
      <c r="E595" s="954" t="s">
        <v>991</v>
      </c>
      <c r="I595" s="954" t="s">
        <v>1612</v>
      </c>
      <c r="J595" s="954" t="s">
        <v>1086</v>
      </c>
      <c r="K595" s="956">
        <v>2968.8935094595358</v>
      </c>
      <c r="L595" s="956">
        <v>1.1200000000000001</v>
      </c>
    </row>
    <row r="596" spans="2:12" s="954" customFormat="1">
      <c r="B596" s="954" t="s">
        <v>22</v>
      </c>
      <c r="C596" s="954">
        <v>184125</v>
      </c>
      <c r="E596" s="954" t="s">
        <v>991</v>
      </c>
      <c r="I596" s="954" t="s">
        <v>1612</v>
      </c>
      <c r="J596" s="954" t="s">
        <v>1086</v>
      </c>
      <c r="K596" s="956">
        <v>3273.0828906715269</v>
      </c>
      <c r="L596" s="956">
        <v>0</v>
      </c>
    </row>
    <row r="597" spans="2:12" s="954" customFormat="1">
      <c r="B597" s="954" t="s">
        <v>22</v>
      </c>
      <c r="C597" s="954">
        <v>184125</v>
      </c>
      <c r="E597" s="954" t="s">
        <v>991</v>
      </c>
      <c r="I597" s="954" t="s">
        <v>1612</v>
      </c>
      <c r="J597" s="954" t="s">
        <v>1086</v>
      </c>
      <c r="K597" s="956">
        <v>10243.10113267708</v>
      </c>
      <c r="L597" s="956">
        <v>0</v>
      </c>
    </row>
    <row r="598" spans="2:12" s="954" customFormat="1">
      <c r="B598" s="954" t="s">
        <v>22</v>
      </c>
      <c r="C598" s="954">
        <v>184125</v>
      </c>
      <c r="E598" s="954" t="s">
        <v>991</v>
      </c>
      <c r="I598" s="954" t="s">
        <v>1612</v>
      </c>
      <c r="J598" s="954" t="s">
        <v>1086</v>
      </c>
      <c r="K598" s="956">
        <v>200.89933853718901</v>
      </c>
      <c r="L598" s="956">
        <v>5.2416000000000004E-2</v>
      </c>
    </row>
    <row r="599" spans="2:12" s="954" customFormat="1">
      <c r="B599" s="954" t="s">
        <v>22</v>
      </c>
      <c r="C599" s="954">
        <v>184125</v>
      </c>
      <c r="E599" s="954" t="s">
        <v>991</v>
      </c>
      <c r="I599" s="954" t="s">
        <v>1612</v>
      </c>
      <c r="J599" s="954" t="s">
        <v>1086</v>
      </c>
      <c r="K599" s="956">
        <v>3214.3894165950242</v>
      </c>
      <c r="L599" s="956">
        <v>0.83865600000000007</v>
      </c>
    </row>
    <row r="600" spans="2:12" s="954" customFormat="1">
      <c r="B600" s="954" t="s">
        <v>22</v>
      </c>
      <c r="C600" s="954">
        <v>184125</v>
      </c>
      <c r="E600" s="954" t="s">
        <v>991</v>
      </c>
      <c r="I600" s="954" t="s">
        <v>1612</v>
      </c>
      <c r="J600" s="954" t="s">
        <v>1086</v>
      </c>
      <c r="K600" s="956">
        <v>7969.1812710110271</v>
      </c>
      <c r="L600" s="956">
        <v>2.5356800000000002</v>
      </c>
    </row>
    <row r="601" spans="2:12" s="954" customFormat="1">
      <c r="B601" s="954" t="s">
        <v>22</v>
      </c>
      <c r="C601" s="954">
        <v>189806</v>
      </c>
      <c r="D601" s="954" t="e">
        <v>#N/A</v>
      </c>
      <c r="E601" s="954" t="s">
        <v>991</v>
      </c>
      <c r="I601" s="954" t="s">
        <v>1613</v>
      </c>
      <c r="J601" s="954" t="s">
        <v>1217</v>
      </c>
      <c r="K601" s="956">
        <v>37304.113677718218</v>
      </c>
      <c r="L601" s="956">
        <v>7.168000000000001</v>
      </c>
    </row>
    <row r="602" spans="2:12" s="954" customFormat="1">
      <c r="B602" s="954" t="s">
        <v>22</v>
      </c>
      <c r="C602" s="954">
        <v>162559</v>
      </c>
      <c r="D602" s="954" t="e">
        <v>#N/A</v>
      </c>
      <c r="E602" s="954" t="s">
        <v>991</v>
      </c>
      <c r="I602" s="954" t="s">
        <v>1614</v>
      </c>
      <c r="J602" s="954" t="s">
        <v>1615</v>
      </c>
      <c r="K602" s="956">
        <v>19642.421903850111</v>
      </c>
      <c r="L602" s="956">
        <v>0</v>
      </c>
    </row>
    <row r="603" spans="2:12" s="954" customFormat="1">
      <c r="B603" s="954" t="s">
        <v>22</v>
      </c>
      <c r="C603" s="954">
        <v>162559</v>
      </c>
      <c r="D603" s="954" t="e">
        <v>#N/A</v>
      </c>
      <c r="E603" s="954" t="s">
        <v>991</v>
      </c>
      <c r="I603" s="954" t="s">
        <v>1614</v>
      </c>
      <c r="J603" s="954" t="s">
        <v>1615</v>
      </c>
      <c r="K603" s="956">
        <v>78035.199944547378</v>
      </c>
      <c r="L603" s="956">
        <v>0</v>
      </c>
    </row>
    <row r="604" spans="2:12" s="954" customFormat="1">
      <c r="B604" s="954" t="s">
        <v>22</v>
      </c>
      <c r="C604" s="954">
        <v>189950</v>
      </c>
      <c r="D604" s="954" t="e">
        <v>#N/A</v>
      </c>
      <c r="E604" s="954" t="s">
        <v>991</v>
      </c>
      <c r="I604" s="954" t="s">
        <v>1616</v>
      </c>
      <c r="J604" s="954" t="s">
        <v>1086</v>
      </c>
      <c r="K604" s="956">
        <v>401.79867707437802</v>
      </c>
      <c r="L604" s="956">
        <v>0.10483200000000001</v>
      </c>
    </row>
    <row r="605" spans="2:12" s="954" customFormat="1">
      <c r="B605" s="954" t="s">
        <v>22</v>
      </c>
      <c r="C605" s="954">
        <v>189950</v>
      </c>
      <c r="D605" s="954" t="e">
        <v>#N/A</v>
      </c>
      <c r="E605" s="954" t="s">
        <v>991</v>
      </c>
      <c r="I605" s="954" t="s">
        <v>1616</v>
      </c>
      <c r="J605" s="954" t="s">
        <v>1086</v>
      </c>
      <c r="K605" s="956">
        <v>17078.124093970844</v>
      </c>
      <c r="L605" s="956">
        <v>2.3172800000000002</v>
      </c>
    </row>
    <row r="606" spans="2:12" s="954" customFormat="1">
      <c r="B606" s="954" t="s">
        <v>22</v>
      </c>
      <c r="C606" s="954">
        <v>161912</v>
      </c>
      <c r="D606" s="954" t="e">
        <v>#N/A</v>
      </c>
      <c r="E606" s="954" t="s">
        <v>991</v>
      </c>
      <c r="I606" s="954" t="s">
        <v>1451</v>
      </c>
      <c r="J606" s="954" t="s">
        <v>1086</v>
      </c>
      <c r="K606" s="956">
        <v>103137.43209454163</v>
      </c>
      <c r="L606" s="956">
        <v>0</v>
      </c>
    </row>
    <row r="607" spans="2:12" s="954" customFormat="1">
      <c r="B607" s="954" t="s">
        <v>22</v>
      </c>
      <c r="C607" s="954">
        <v>161912</v>
      </c>
      <c r="D607" s="954">
        <v>62300</v>
      </c>
      <c r="E607" s="954" t="s">
        <v>991</v>
      </c>
      <c r="I607" s="954" t="s">
        <v>1451</v>
      </c>
      <c r="J607" s="954" t="s">
        <v>1086</v>
      </c>
      <c r="K607" s="956">
        <v>15933.712873053235</v>
      </c>
      <c r="L607" s="956">
        <v>0</v>
      </c>
    </row>
    <row r="608" spans="2:12" s="954" customFormat="1">
      <c r="B608" s="954" t="s">
        <v>22</v>
      </c>
      <c r="C608" s="954">
        <v>161912</v>
      </c>
      <c r="D608" s="954">
        <v>286154</v>
      </c>
      <c r="E608" s="954" t="s">
        <v>991</v>
      </c>
      <c r="I608" s="954" t="s">
        <v>1451</v>
      </c>
      <c r="J608" s="954" t="s">
        <v>1086</v>
      </c>
      <c r="K608" s="956">
        <v>7094.1090858679427</v>
      </c>
      <c r="L608" s="956">
        <v>0</v>
      </c>
    </row>
    <row r="609" spans="2:13" s="954" customFormat="1">
      <c r="B609" s="954" t="s">
        <v>22</v>
      </c>
      <c r="C609" s="954">
        <v>171436</v>
      </c>
      <c r="D609" s="954" t="e">
        <v>#N/A</v>
      </c>
      <c r="E609" s="954" t="s">
        <v>1029</v>
      </c>
      <c r="I609" s="954" t="s">
        <v>1617</v>
      </c>
      <c r="J609" s="954" t="s">
        <v>1086</v>
      </c>
      <c r="K609" s="956">
        <v>0</v>
      </c>
      <c r="L609" s="956">
        <v>0</v>
      </c>
    </row>
    <row r="610" spans="2:13" s="954" customFormat="1">
      <c r="B610" s="954" t="s">
        <v>22</v>
      </c>
      <c r="C610" s="954">
        <v>171436</v>
      </c>
      <c r="D610" s="954" t="e">
        <v>#N/A</v>
      </c>
      <c r="E610" s="954" t="s">
        <v>1029</v>
      </c>
      <c r="I610" s="954" t="s">
        <v>1617</v>
      </c>
      <c r="J610" s="954" t="s">
        <v>1086</v>
      </c>
      <c r="K610" s="956">
        <v>22370.41963566067</v>
      </c>
      <c r="L610" s="956">
        <v>0</v>
      </c>
    </row>
    <row r="611" spans="2:13" s="954" customFormat="1">
      <c r="B611" s="954" t="s">
        <v>22</v>
      </c>
      <c r="C611" s="954">
        <v>188739</v>
      </c>
      <c r="D611" s="954" t="e">
        <v>#N/A</v>
      </c>
      <c r="E611" s="954" t="s">
        <v>1029</v>
      </c>
      <c r="I611" s="954" t="s">
        <v>1618</v>
      </c>
      <c r="J611" s="954" t="s">
        <v>1086</v>
      </c>
      <c r="K611" s="956">
        <v>92722.771632548771</v>
      </c>
      <c r="L611" s="956">
        <v>24.192000000000004</v>
      </c>
    </row>
    <row r="612" spans="2:13" s="954" customFormat="1">
      <c r="B612" s="954" t="s">
        <v>22</v>
      </c>
      <c r="C612" s="954">
        <v>175171</v>
      </c>
      <c r="D612" s="954" t="e">
        <v>#N/A</v>
      </c>
      <c r="E612" s="954" t="s">
        <v>1029</v>
      </c>
      <c r="I612" s="954" t="s">
        <v>1619</v>
      </c>
      <c r="J612" s="954" t="s">
        <v>1086</v>
      </c>
      <c r="K612" s="956">
        <v>882.41858736029928</v>
      </c>
      <c r="L612" s="956">
        <v>1.0567200000000001</v>
      </c>
    </row>
    <row r="613" spans="2:13" s="954" customFormat="1">
      <c r="B613" s="954" t="s">
        <v>22</v>
      </c>
      <c r="C613" s="954">
        <v>175171</v>
      </c>
      <c r="D613" s="954" t="e">
        <v>#N/A</v>
      </c>
      <c r="E613" s="954" t="s">
        <v>1029</v>
      </c>
      <c r="I613" s="954" t="s">
        <v>1619</v>
      </c>
      <c r="J613" s="954" t="s">
        <v>1086</v>
      </c>
      <c r="K613" s="956">
        <v>1038.1395145415286</v>
      </c>
      <c r="L613" s="956">
        <v>1.2432000000000003</v>
      </c>
    </row>
    <row r="614" spans="2:13" s="954" customFormat="1">
      <c r="B614" s="954" t="s">
        <v>22</v>
      </c>
      <c r="C614" s="954">
        <v>189805</v>
      </c>
      <c r="D614" s="954" t="e">
        <v>#N/A</v>
      </c>
      <c r="E614" s="954" t="s">
        <v>1029</v>
      </c>
      <c r="I614" s="954" t="s">
        <v>1613</v>
      </c>
      <c r="J614" s="954" t="s">
        <v>1217</v>
      </c>
      <c r="K614" s="956">
        <v>0</v>
      </c>
      <c r="L614" s="956">
        <v>0</v>
      </c>
    </row>
    <row r="615" spans="2:13" s="954" customFormat="1">
      <c r="B615" s="954" t="s">
        <v>22</v>
      </c>
      <c r="C615" s="954">
        <v>189805</v>
      </c>
      <c r="D615" s="954" t="e">
        <v>#N/A</v>
      </c>
      <c r="E615" s="954" t="s">
        <v>1029</v>
      </c>
      <c r="I615" s="954" t="s">
        <v>1613</v>
      </c>
      <c r="J615" s="954" t="s">
        <v>1217</v>
      </c>
      <c r="K615" s="956">
        <v>0</v>
      </c>
      <c r="L615" s="956">
        <v>0</v>
      </c>
    </row>
    <row r="616" spans="2:13" s="954" customFormat="1">
      <c r="B616" s="954" t="s">
        <v>22</v>
      </c>
      <c r="C616" s="954">
        <v>189805</v>
      </c>
      <c r="D616" s="954" t="e">
        <v>#N/A</v>
      </c>
      <c r="E616" s="954" t="s">
        <v>1029</v>
      </c>
      <c r="I616" s="954" t="s">
        <v>1613</v>
      </c>
      <c r="J616" s="954" t="s">
        <v>1217</v>
      </c>
      <c r="K616" s="956">
        <v>0</v>
      </c>
      <c r="L616" s="956">
        <v>0</v>
      </c>
    </row>
    <row r="617" spans="2:13" s="954" customFormat="1">
      <c r="B617" s="954" t="s">
        <v>22</v>
      </c>
      <c r="C617" s="954">
        <v>189805</v>
      </c>
      <c r="D617" s="954" t="e">
        <v>#N/A</v>
      </c>
      <c r="E617" s="954" t="s">
        <v>1029</v>
      </c>
      <c r="I617" s="954" t="s">
        <v>1613</v>
      </c>
      <c r="J617" s="954" t="s">
        <v>1217</v>
      </c>
      <c r="K617" s="956">
        <v>21570.854428926621</v>
      </c>
      <c r="L617" s="956">
        <v>4.144000000000001</v>
      </c>
    </row>
    <row r="618" spans="2:13" s="954" customFormat="1">
      <c r="B618" s="954" t="s">
        <v>22</v>
      </c>
      <c r="C618" s="954">
        <v>190728</v>
      </c>
      <c r="E618" s="954" t="s">
        <v>1029</v>
      </c>
      <c r="I618" s="954" t="s">
        <v>1438</v>
      </c>
      <c r="J618" s="954" t="s">
        <v>1086</v>
      </c>
      <c r="K618" s="956">
        <v>7064.2076777083312</v>
      </c>
      <c r="L618" s="956">
        <v>0</v>
      </c>
    </row>
    <row r="619" spans="2:13" s="954" customFormat="1">
      <c r="B619" s="954" t="s">
        <v>22</v>
      </c>
      <c r="C619" s="954">
        <v>190728</v>
      </c>
      <c r="E619" s="954" t="s">
        <v>1029</v>
      </c>
      <c r="I619" s="954" t="s">
        <v>1438</v>
      </c>
      <c r="J619" s="954" t="s">
        <v>1086</v>
      </c>
      <c r="K619" s="956">
        <v>40687.547759625864</v>
      </c>
      <c r="L619" s="956">
        <v>12.432</v>
      </c>
    </row>
    <row r="620" spans="2:13" s="954" customFormat="1">
      <c r="B620" s="954" t="s">
        <v>22</v>
      </c>
      <c r="C620" s="954">
        <v>190736</v>
      </c>
      <c r="E620" s="954" t="s">
        <v>1029</v>
      </c>
      <c r="I620" s="954" t="s">
        <v>1438</v>
      </c>
      <c r="J620" s="954" t="s">
        <v>1086</v>
      </c>
      <c r="K620" s="958">
        <v>81295.25078121158</v>
      </c>
      <c r="L620" s="956">
        <v>24.864000000000001</v>
      </c>
    </row>
    <row r="621" spans="2:13" s="954" customFormat="1">
      <c r="K621" s="955">
        <f>SUM(K584:K620)</f>
        <v>765592.90583582269</v>
      </c>
      <c r="L621" s="922">
        <f>SUM(K584:K608)/K621</f>
        <v>0.65042569232613079</v>
      </c>
      <c r="M621" s="903" t="s">
        <v>1416</v>
      </c>
    </row>
    <row r="622" spans="2:13" s="954" customFormat="1">
      <c r="K622" s="956"/>
      <c r="L622" s="922">
        <f>SUM(K609:K620)/K621</f>
        <v>0.34957430767386943</v>
      </c>
      <c r="M622" s="903" t="s">
        <v>1029</v>
      </c>
    </row>
    <row r="623" spans="2:13" s="954" customFormat="1">
      <c r="K623" s="956"/>
      <c r="L623" s="956"/>
    </row>
    <row r="624" spans="2:13" s="954" customFormat="1">
      <c r="K624" s="956"/>
      <c r="L624" s="956"/>
    </row>
    <row r="625" spans="2:12" s="954" customFormat="1">
      <c r="K625" s="956"/>
      <c r="L625" s="956"/>
    </row>
    <row r="626" spans="2:12" s="954" customFormat="1">
      <c r="B626" s="954" t="s">
        <v>1620</v>
      </c>
      <c r="C626" s="954" t="s">
        <v>1621</v>
      </c>
      <c r="D626" s="954" t="e">
        <v>#N/A</v>
      </c>
      <c r="E626" s="954" t="s">
        <v>991</v>
      </c>
      <c r="I626" s="954" t="s">
        <v>1566</v>
      </c>
      <c r="J626" s="954" t="s">
        <v>1086</v>
      </c>
      <c r="K626" s="956">
        <v>1203.3149290106389</v>
      </c>
      <c r="L626" s="956">
        <v>0.60160000000000002</v>
      </c>
    </row>
    <row r="627" spans="2:12" s="954" customFormat="1">
      <c r="B627" s="954" t="s">
        <v>1620</v>
      </c>
      <c r="C627" s="954" t="s">
        <v>1622</v>
      </c>
      <c r="D627" s="954" t="e">
        <v>#N/A</v>
      </c>
      <c r="E627" s="954" t="s">
        <v>991</v>
      </c>
      <c r="I627" s="954" t="s">
        <v>1558</v>
      </c>
      <c r="J627" s="954" t="s">
        <v>1086</v>
      </c>
      <c r="K627" s="956">
        <v>428.37307779837795</v>
      </c>
      <c r="L627" s="956">
        <v>0.22559999999999997</v>
      </c>
    </row>
    <row r="628" spans="2:12" s="954" customFormat="1">
      <c r="B628" s="954" t="s">
        <v>1620</v>
      </c>
      <c r="C628" s="954" t="s">
        <v>1622</v>
      </c>
      <c r="D628" s="954" t="e">
        <v>#N/A</v>
      </c>
      <c r="E628" s="954" t="s">
        <v>991</v>
      </c>
      <c r="I628" s="954" t="s">
        <v>1558</v>
      </c>
      <c r="J628" s="954" t="s">
        <v>1086</v>
      </c>
      <c r="K628" s="956">
        <v>205.26209977838943</v>
      </c>
      <c r="L628" s="956">
        <v>0.11279999999999998</v>
      </c>
    </row>
    <row r="629" spans="2:12" s="954" customFormat="1">
      <c r="B629" s="954" t="s">
        <v>1620</v>
      </c>
      <c r="C629" s="954" t="s">
        <v>1623</v>
      </c>
      <c r="D629" s="954">
        <v>65120</v>
      </c>
      <c r="E629" s="954" t="s">
        <v>991</v>
      </c>
      <c r="I629" s="954" t="s">
        <v>1624</v>
      </c>
      <c r="J629" s="954" t="s">
        <v>1086</v>
      </c>
      <c r="K629" s="956">
        <v>538.40450961423164</v>
      </c>
      <c r="L629" s="956">
        <v>0.24440000000000001</v>
      </c>
    </row>
    <row r="630" spans="2:12" s="954" customFormat="1">
      <c r="B630" s="954" t="s">
        <v>1620</v>
      </c>
      <c r="C630" s="954" t="s">
        <v>1623</v>
      </c>
      <c r="D630" s="954">
        <v>65120</v>
      </c>
      <c r="E630" s="954" t="s">
        <v>991</v>
      </c>
      <c r="I630" s="954" t="s">
        <v>1624</v>
      </c>
      <c r="J630" s="954" t="s">
        <v>1086</v>
      </c>
      <c r="K630" s="956">
        <v>514.05013673632072</v>
      </c>
      <c r="L630" s="956">
        <v>9.4E-2</v>
      </c>
    </row>
    <row r="631" spans="2:12" s="954" customFormat="1">
      <c r="B631" s="954" t="s">
        <v>1620</v>
      </c>
      <c r="C631" s="954" t="s">
        <v>1623</v>
      </c>
      <c r="D631" s="954">
        <v>65120</v>
      </c>
      <c r="E631" s="954" t="s">
        <v>991</v>
      </c>
      <c r="I631" s="954" t="s">
        <v>1624</v>
      </c>
      <c r="J631" s="954" t="s">
        <v>1086</v>
      </c>
      <c r="K631" s="956">
        <v>96.745562488174627</v>
      </c>
      <c r="L631" s="956">
        <v>4.7E-2</v>
      </c>
    </row>
    <row r="632" spans="2:12" s="954" customFormat="1">
      <c r="B632" s="954" t="s">
        <v>1620</v>
      </c>
      <c r="C632" s="954" t="s">
        <v>1623</v>
      </c>
      <c r="D632" s="954">
        <v>65120</v>
      </c>
      <c r="E632" s="954" t="s">
        <v>991</v>
      </c>
      <c r="I632" s="954" t="s">
        <v>1624</v>
      </c>
      <c r="J632" s="954" t="s">
        <v>1086</v>
      </c>
      <c r="K632" s="956">
        <v>1211.4086195206041</v>
      </c>
      <c r="L632" s="956">
        <v>0.54519999999999991</v>
      </c>
    </row>
    <row r="633" spans="2:12" s="954" customFormat="1">
      <c r="B633" s="954" t="s">
        <v>1620</v>
      </c>
      <c r="C633" s="954" t="s">
        <v>1623</v>
      </c>
      <c r="D633" s="954">
        <v>65120</v>
      </c>
      <c r="E633" s="954" t="s">
        <v>991</v>
      </c>
      <c r="I633" s="954" t="s">
        <v>1624</v>
      </c>
      <c r="J633" s="954" t="s">
        <v>1086</v>
      </c>
      <c r="K633" s="956">
        <v>744.50957489479094</v>
      </c>
      <c r="L633" s="956">
        <v>0.32899999999999996</v>
      </c>
    </row>
    <row r="634" spans="2:12" s="954" customFormat="1">
      <c r="B634" s="954" t="s">
        <v>1620</v>
      </c>
      <c r="C634" s="954" t="s">
        <v>1623</v>
      </c>
      <c r="D634" s="954">
        <v>65120</v>
      </c>
      <c r="E634" s="954" t="s">
        <v>991</v>
      </c>
      <c r="I634" s="954" t="s">
        <v>1624</v>
      </c>
      <c r="J634" s="954" t="s">
        <v>1086</v>
      </c>
      <c r="K634" s="956">
        <v>1501.6391985394603</v>
      </c>
      <c r="L634" s="956">
        <v>0.66739999999999988</v>
      </c>
    </row>
    <row r="635" spans="2:12" s="954" customFormat="1">
      <c r="B635" s="954" t="s">
        <v>1620</v>
      </c>
      <c r="C635" s="954" t="s">
        <v>1623</v>
      </c>
      <c r="D635" s="954">
        <v>65120</v>
      </c>
      <c r="E635" s="954" t="s">
        <v>991</v>
      </c>
      <c r="I635" s="954" t="s">
        <v>1624</v>
      </c>
      <c r="J635" s="954" t="s">
        <v>1086</v>
      </c>
      <c r="K635" s="956">
        <v>433.43087081139782</v>
      </c>
      <c r="L635" s="956">
        <v>0.15040000000000001</v>
      </c>
    </row>
    <row r="636" spans="2:12" s="954" customFormat="1">
      <c r="B636" s="954" t="s">
        <v>1620</v>
      </c>
      <c r="C636" s="954" t="s">
        <v>1625</v>
      </c>
      <c r="D636" s="954">
        <v>61405</v>
      </c>
      <c r="E636" s="954" t="s">
        <v>991</v>
      </c>
      <c r="I636" s="954" t="s">
        <v>1626</v>
      </c>
      <c r="J636" s="954" t="s">
        <v>1086</v>
      </c>
      <c r="K636" s="956">
        <v>611.91965322738872</v>
      </c>
      <c r="L636" s="956">
        <v>0.22559999999999997</v>
      </c>
    </row>
    <row r="637" spans="2:12" s="954" customFormat="1">
      <c r="B637" s="954" t="s">
        <v>1620</v>
      </c>
      <c r="C637" s="954" t="s">
        <v>1625</v>
      </c>
      <c r="D637" s="954">
        <v>61405</v>
      </c>
      <c r="E637" s="954" t="s">
        <v>991</v>
      </c>
      <c r="I637" s="954" t="s">
        <v>1626</v>
      </c>
      <c r="J637" s="954" t="s">
        <v>1086</v>
      </c>
      <c r="K637" s="956">
        <v>1028.0941650269735</v>
      </c>
      <c r="L637" s="956">
        <v>0.17859999999999998</v>
      </c>
    </row>
    <row r="638" spans="2:12" s="954" customFormat="1">
      <c r="B638" s="954" t="s">
        <v>1620</v>
      </c>
      <c r="C638" s="954" t="s">
        <v>1627</v>
      </c>
      <c r="D638" s="954">
        <v>60705</v>
      </c>
      <c r="E638" s="954" t="s">
        <v>991</v>
      </c>
      <c r="I638" s="954" t="s">
        <v>1628</v>
      </c>
      <c r="J638" s="954" t="s">
        <v>1086</v>
      </c>
      <c r="K638" s="956">
        <v>3448.4008328986756</v>
      </c>
      <c r="L638" s="956">
        <v>0.60160000000000002</v>
      </c>
    </row>
    <row r="639" spans="2:12" s="954" customFormat="1">
      <c r="B639" s="954" t="s">
        <v>1620</v>
      </c>
      <c r="C639" s="954" t="s">
        <v>1629</v>
      </c>
      <c r="D639" s="954">
        <v>69270</v>
      </c>
      <c r="E639" s="954" t="s">
        <v>991</v>
      </c>
      <c r="I639" s="954" t="s">
        <v>1630</v>
      </c>
      <c r="J639" s="954" t="s">
        <v>1086</v>
      </c>
      <c r="K639" s="956">
        <v>1330.8592745563569</v>
      </c>
      <c r="L639" s="956">
        <v>0.67679999999999996</v>
      </c>
    </row>
    <row r="640" spans="2:12" s="954" customFormat="1">
      <c r="B640" s="954" t="s">
        <v>1620</v>
      </c>
      <c r="C640" s="954" t="s">
        <v>1629</v>
      </c>
      <c r="D640" s="954">
        <v>69270</v>
      </c>
      <c r="E640" s="954" t="s">
        <v>991</v>
      </c>
      <c r="I640" s="954" t="s">
        <v>1630</v>
      </c>
      <c r="J640" s="954" t="s">
        <v>1086</v>
      </c>
      <c r="K640" s="956">
        <v>1181.1351627904996</v>
      </c>
      <c r="L640" s="956">
        <v>0.60160000000000002</v>
      </c>
    </row>
    <row r="641" spans="2:12" s="954" customFormat="1">
      <c r="B641" s="954" t="s">
        <v>1620</v>
      </c>
      <c r="C641" s="954" t="s">
        <v>1629</v>
      </c>
      <c r="D641" s="954">
        <v>69270</v>
      </c>
      <c r="E641" s="954" t="s">
        <v>991</v>
      </c>
      <c r="I641" s="954" t="s">
        <v>1630</v>
      </c>
      <c r="J641" s="954" t="s">
        <v>1086</v>
      </c>
      <c r="K641" s="956">
        <v>388.16728841227081</v>
      </c>
      <c r="L641" s="956">
        <v>0.19739999999999999</v>
      </c>
    </row>
    <row r="642" spans="2:12" s="954" customFormat="1">
      <c r="B642" s="954" t="s">
        <v>1620</v>
      </c>
      <c r="C642" s="954" t="s">
        <v>1631</v>
      </c>
      <c r="D642" s="954">
        <v>62550</v>
      </c>
      <c r="E642" s="954" t="s">
        <v>991</v>
      </c>
      <c r="I642" s="954" t="s">
        <v>1632</v>
      </c>
      <c r="J642" s="954" t="s">
        <v>1086</v>
      </c>
      <c r="K642" s="956">
        <v>1477.8895617826713</v>
      </c>
      <c r="L642" s="956">
        <v>0.26319999999999999</v>
      </c>
    </row>
    <row r="643" spans="2:12" s="954" customFormat="1">
      <c r="B643" s="954" t="s">
        <v>1620</v>
      </c>
      <c r="C643" s="954" t="s">
        <v>1631</v>
      </c>
      <c r="D643" s="954">
        <v>62550</v>
      </c>
      <c r="E643" s="954" t="s">
        <v>991</v>
      </c>
      <c r="I643" s="954" t="s">
        <v>1632</v>
      </c>
      <c r="J643" s="954" t="s">
        <v>1086</v>
      </c>
      <c r="K643" s="956">
        <v>514.05013673632072</v>
      </c>
      <c r="L643" s="956">
        <v>9.4E-2</v>
      </c>
    </row>
    <row r="644" spans="2:12" s="954" customFormat="1">
      <c r="B644" s="954" t="s">
        <v>1620</v>
      </c>
      <c r="C644" s="954" t="s">
        <v>1633</v>
      </c>
      <c r="D644" s="954">
        <v>61265</v>
      </c>
      <c r="E644" s="954" t="s">
        <v>991</v>
      </c>
      <c r="I644" s="954" t="s">
        <v>1634</v>
      </c>
      <c r="J644" s="954" t="s">
        <v>1086</v>
      </c>
      <c r="K644" s="956">
        <v>2034.7721195422953</v>
      </c>
      <c r="L644" s="956">
        <v>0.71439999999999992</v>
      </c>
    </row>
    <row r="645" spans="2:12" s="954" customFormat="1">
      <c r="B645" s="954" t="s">
        <v>1620</v>
      </c>
      <c r="C645" s="954" t="s">
        <v>1633</v>
      </c>
      <c r="D645" s="954">
        <v>61265</v>
      </c>
      <c r="E645" s="954" t="s">
        <v>991</v>
      </c>
      <c r="I645" s="954" t="s">
        <v>1634</v>
      </c>
      <c r="J645" s="954" t="s">
        <v>1086</v>
      </c>
      <c r="K645" s="956">
        <v>1927.6788500927012</v>
      </c>
      <c r="L645" s="956">
        <v>0.33839999999999998</v>
      </c>
    </row>
    <row r="646" spans="2:12" s="954" customFormat="1">
      <c r="B646" s="954" t="s">
        <v>1620</v>
      </c>
      <c r="C646" s="954" t="s">
        <v>1633</v>
      </c>
      <c r="D646" s="954">
        <v>61265</v>
      </c>
      <c r="E646" s="954" t="s">
        <v>991</v>
      </c>
      <c r="I646" s="954" t="s">
        <v>1634</v>
      </c>
      <c r="J646" s="954" t="s">
        <v>1086</v>
      </c>
      <c r="K646" s="956">
        <v>307.89620389041812</v>
      </c>
      <c r="L646" s="956">
        <v>0.11279999999999998</v>
      </c>
    </row>
    <row r="647" spans="2:12" s="954" customFormat="1">
      <c r="B647" s="954" t="s">
        <v>1620</v>
      </c>
      <c r="C647" s="954" t="s">
        <v>1633</v>
      </c>
      <c r="D647" s="954">
        <v>61265</v>
      </c>
      <c r="E647" s="954" t="s">
        <v>991</v>
      </c>
      <c r="I647" s="954" t="s">
        <v>1634</v>
      </c>
      <c r="J647" s="954" t="s">
        <v>1086</v>
      </c>
      <c r="K647" s="956">
        <v>514.05013673632072</v>
      </c>
      <c r="L647" s="956">
        <v>0.17859999999999998</v>
      </c>
    </row>
    <row r="648" spans="2:12" s="954" customFormat="1">
      <c r="B648" s="954" t="s">
        <v>1620</v>
      </c>
      <c r="C648" s="954" t="s">
        <v>1633</v>
      </c>
      <c r="D648" s="954">
        <v>61265</v>
      </c>
      <c r="E648" s="954" t="s">
        <v>991</v>
      </c>
      <c r="I648" s="954" t="s">
        <v>1634</v>
      </c>
      <c r="J648" s="954" t="s">
        <v>1086</v>
      </c>
      <c r="K648" s="956">
        <v>157.96440497185228</v>
      </c>
      <c r="L648" s="956">
        <v>5.6399999999999992E-2</v>
      </c>
    </row>
    <row r="649" spans="2:12" s="954" customFormat="1">
      <c r="B649" s="954" t="s">
        <v>1620</v>
      </c>
      <c r="C649" s="954" t="s">
        <v>1633</v>
      </c>
      <c r="D649" s="954" t="e">
        <v>#N/A</v>
      </c>
      <c r="E649" s="954" t="s">
        <v>991</v>
      </c>
      <c r="I649" s="954" t="s">
        <v>1634</v>
      </c>
      <c r="J649" s="954" t="s">
        <v>1086</v>
      </c>
      <c r="K649" s="956">
        <v>246.31696311233452</v>
      </c>
      <c r="L649" s="956">
        <v>4.7E-2</v>
      </c>
    </row>
    <row r="650" spans="2:12" s="954" customFormat="1">
      <c r="B650" s="954" t="s">
        <v>1620</v>
      </c>
      <c r="C650" s="954" t="s">
        <v>1633</v>
      </c>
      <c r="D650" s="954" t="e">
        <v>#N/A</v>
      </c>
      <c r="E650" s="954" t="s">
        <v>991</v>
      </c>
      <c r="I650" s="954" t="s">
        <v>1634</v>
      </c>
      <c r="J650" s="954" t="s">
        <v>1086</v>
      </c>
      <c r="K650" s="956">
        <v>214.18653889918897</v>
      </c>
      <c r="L650" s="956">
        <v>7.5200000000000003E-2</v>
      </c>
    </row>
    <row r="651" spans="2:12" s="954" customFormat="1">
      <c r="B651" s="954" t="s">
        <v>1620</v>
      </c>
      <c r="C651" s="954" t="s">
        <v>1633</v>
      </c>
      <c r="D651" s="954" t="e">
        <v>#N/A</v>
      </c>
      <c r="E651" s="954" t="s">
        <v>991</v>
      </c>
      <c r="I651" s="954" t="s">
        <v>1634</v>
      </c>
      <c r="J651" s="954" t="s">
        <v>1086</v>
      </c>
      <c r="K651" s="956">
        <v>34.805923415685001</v>
      </c>
      <c r="L651" s="956">
        <v>9.4000000000000004E-3</v>
      </c>
    </row>
    <row r="652" spans="2:12" s="954" customFormat="1">
      <c r="B652" s="954" t="s">
        <v>1620</v>
      </c>
      <c r="C652" s="954" t="s">
        <v>1633</v>
      </c>
      <c r="D652" s="954" t="e">
        <v>#N/A</v>
      </c>
      <c r="E652" s="954" t="s">
        <v>991</v>
      </c>
      <c r="I652" s="954" t="s">
        <v>1634</v>
      </c>
      <c r="J652" s="954" t="s">
        <v>1086</v>
      </c>
      <c r="K652" s="956">
        <v>862.10326244750286</v>
      </c>
      <c r="L652" s="956">
        <v>0.15040000000000001</v>
      </c>
    </row>
    <row r="653" spans="2:12" s="954" customFormat="1">
      <c r="B653" s="954" t="s">
        <v>1620</v>
      </c>
      <c r="C653" s="954" t="s">
        <v>1635</v>
      </c>
      <c r="D653" s="954" t="e">
        <v>#N/A</v>
      </c>
      <c r="E653" s="954" t="s">
        <v>991</v>
      </c>
      <c r="I653" s="954" t="s">
        <v>1636</v>
      </c>
      <c r="J653" s="954" t="s">
        <v>1086</v>
      </c>
      <c r="K653" s="956">
        <v>1590.8163968451086</v>
      </c>
      <c r="L653" s="956">
        <v>0.7238</v>
      </c>
    </row>
    <row r="654" spans="2:12" s="954" customFormat="1">
      <c r="B654" s="954" t="s">
        <v>1620</v>
      </c>
      <c r="C654" s="954" t="s">
        <v>1635</v>
      </c>
      <c r="D654" s="954" t="e">
        <v>#N/A</v>
      </c>
      <c r="E654" s="954" t="s">
        <v>991</v>
      </c>
      <c r="I654" s="954" t="s">
        <v>1636</v>
      </c>
      <c r="J654" s="954" t="s">
        <v>1086</v>
      </c>
      <c r="K654" s="956">
        <v>608.9814908611296</v>
      </c>
      <c r="L654" s="956">
        <v>0.27259999999999995</v>
      </c>
    </row>
    <row r="655" spans="2:12" s="954" customFormat="1">
      <c r="B655" s="954" t="s">
        <v>1620</v>
      </c>
      <c r="C655" s="954" t="s">
        <v>1637</v>
      </c>
      <c r="D655" s="954" t="e">
        <v>#N/A</v>
      </c>
      <c r="E655" s="954" t="s">
        <v>991</v>
      </c>
      <c r="I655" s="954" t="s">
        <v>1638</v>
      </c>
      <c r="J655" s="954" t="s">
        <v>1086</v>
      </c>
      <c r="K655" s="956">
        <v>2054.7833875503306</v>
      </c>
      <c r="L655" s="956">
        <v>0.7238</v>
      </c>
    </row>
    <row r="656" spans="2:12" s="954" customFormat="1">
      <c r="B656" s="954" t="s">
        <v>1620</v>
      </c>
      <c r="C656" s="954" t="s">
        <v>1637</v>
      </c>
      <c r="D656" s="954" t="e">
        <v>#N/A</v>
      </c>
      <c r="E656" s="954" t="s">
        <v>991</v>
      </c>
      <c r="I656" s="954" t="s">
        <v>1638</v>
      </c>
      <c r="J656" s="954" t="s">
        <v>1086</v>
      </c>
      <c r="K656" s="956">
        <v>468.36507158610874</v>
      </c>
      <c r="L656" s="956">
        <v>0.27259999999999995</v>
      </c>
    </row>
    <row r="657" spans="2:12" s="954" customFormat="1">
      <c r="B657" s="954" t="s">
        <v>1620</v>
      </c>
      <c r="C657" s="954" t="s">
        <v>1639</v>
      </c>
      <c r="D657" s="954" t="e">
        <v>#N/A</v>
      </c>
      <c r="E657" s="954" t="s">
        <v>991</v>
      </c>
      <c r="I657" s="954" t="s">
        <v>1640</v>
      </c>
      <c r="J657" s="954" t="s">
        <v>1086</v>
      </c>
      <c r="K657" s="956">
        <v>1151.0388509847644</v>
      </c>
      <c r="L657" s="956">
        <v>0.49819999999999998</v>
      </c>
    </row>
    <row r="658" spans="2:12" s="954" customFormat="1">
      <c r="B658" s="954" t="s">
        <v>1620</v>
      </c>
      <c r="C658" s="954" t="s">
        <v>1639</v>
      </c>
      <c r="D658" s="954" t="e">
        <v>#N/A</v>
      </c>
      <c r="E658" s="954" t="s">
        <v>991</v>
      </c>
      <c r="I658" s="954" t="s">
        <v>1640</v>
      </c>
      <c r="J658" s="954" t="s">
        <v>1086</v>
      </c>
      <c r="K658" s="956">
        <v>6815.376085044265</v>
      </c>
      <c r="L658" s="956">
        <v>2.9609999999999999</v>
      </c>
    </row>
    <row r="659" spans="2:12" s="954" customFormat="1">
      <c r="B659" s="954" t="s">
        <v>1620</v>
      </c>
      <c r="C659" s="954" t="s">
        <v>1639</v>
      </c>
      <c r="D659" s="954" t="e">
        <v>#N/A</v>
      </c>
      <c r="E659" s="954" t="s">
        <v>991</v>
      </c>
      <c r="I659" s="954" t="s">
        <v>1640</v>
      </c>
      <c r="J659" s="954" t="s">
        <v>1086</v>
      </c>
      <c r="K659" s="956">
        <v>2974.9657514082114</v>
      </c>
      <c r="L659" s="956">
        <v>1.2971999999999999</v>
      </c>
    </row>
    <row r="660" spans="2:12" s="954" customFormat="1">
      <c r="B660" s="954" t="s">
        <v>1620</v>
      </c>
      <c r="C660" s="954" t="s">
        <v>1639</v>
      </c>
      <c r="D660" s="954" t="e">
        <v>#N/A</v>
      </c>
      <c r="E660" s="954" t="s">
        <v>991</v>
      </c>
      <c r="I660" s="954" t="s">
        <v>1640</v>
      </c>
      <c r="J660" s="954" t="s">
        <v>1086</v>
      </c>
      <c r="K660" s="956">
        <v>181.74458395698065</v>
      </c>
      <c r="L660" s="956">
        <v>7.5200000000000003E-2</v>
      </c>
    </row>
    <row r="661" spans="2:12" s="954" customFormat="1">
      <c r="B661" s="954" t="s">
        <v>1620</v>
      </c>
      <c r="C661" s="954" t="s">
        <v>1639</v>
      </c>
      <c r="D661" s="954" t="e">
        <v>#N/A</v>
      </c>
      <c r="E661" s="954" t="s">
        <v>991</v>
      </c>
      <c r="I661" s="954" t="s">
        <v>1640</v>
      </c>
      <c r="J661" s="954" t="s">
        <v>1086</v>
      </c>
      <c r="K661" s="956">
        <v>363.4891679139613</v>
      </c>
      <c r="L661" s="956">
        <v>0.1598</v>
      </c>
    </row>
    <row r="662" spans="2:12" s="954" customFormat="1">
      <c r="B662" s="954" t="s">
        <v>1620</v>
      </c>
      <c r="C662" s="954" t="s">
        <v>1641</v>
      </c>
      <c r="D662" s="954" t="e">
        <v>#N/A</v>
      </c>
      <c r="E662" s="954" t="s">
        <v>991</v>
      </c>
      <c r="I662" s="954" t="s">
        <v>1642</v>
      </c>
      <c r="J662" s="954" t="s">
        <v>1086</v>
      </c>
      <c r="K662" s="956">
        <v>3915.6114082535514</v>
      </c>
      <c r="L662" s="956">
        <v>1.3065999999999998</v>
      </c>
    </row>
    <row r="663" spans="2:12" s="954" customFormat="1">
      <c r="B663" s="954" t="s">
        <v>1620</v>
      </c>
      <c r="C663" s="954" t="s">
        <v>1641</v>
      </c>
      <c r="D663" s="954" t="e">
        <v>#N/A</v>
      </c>
      <c r="E663" s="954" t="s">
        <v>991</v>
      </c>
      <c r="I663" s="954" t="s">
        <v>1642</v>
      </c>
      <c r="J663" s="954" t="s">
        <v>1086</v>
      </c>
      <c r="K663" s="956">
        <v>413.50512104271337</v>
      </c>
      <c r="L663" s="956">
        <v>0.14099999999999999</v>
      </c>
    </row>
    <row r="664" spans="2:12" s="954" customFormat="1">
      <c r="B664" s="954" t="s">
        <v>1620</v>
      </c>
      <c r="C664" s="954" t="s">
        <v>1641</v>
      </c>
      <c r="D664" s="954" t="e">
        <v>#N/A</v>
      </c>
      <c r="E664" s="954" t="s">
        <v>991</v>
      </c>
      <c r="I664" s="954" t="s">
        <v>1642</v>
      </c>
      <c r="J664" s="954" t="s">
        <v>1086</v>
      </c>
      <c r="K664" s="956">
        <v>962.02521668298471</v>
      </c>
      <c r="L664" s="956">
        <v>0.3196</v>
      </c>
    </row>
    <row r="665" spans="2:12" s="954" customFormat="1">
      <c r="B665" s="954" t="s">
        <v>1620</v>
      </c>
      <c r="C665" s="954" t="s">
        <v>1641</v>
      </c>
      <c r="D665" s="954" t="e">
        <v>#N/A</v>
      </c>
      <c r="E665" s="954" t="s">
        <v>991</v>
      </c>
      <c r="I665" s="954" t="s">
        <v>1642</v>
      </c>
      <c r="J665" s="954" t="s">
        <v>1086</v>
      </c>
      <c r="K665" s="956">
        <v>2115.3303010105392</v>
      </c>
      <c r="L665" s="956">
        <v>0.70499999999999996</v>
      </c>
    </row>
    <row r="666" spans="2:12" s="954" customFormat="1">
      <c r="B666" s="954" t="s">
        <v>1620</v>
      </c>
      <c r="C666" s="954" t="s">
        <v>1641</v>
      </c>
      <c r="D666" s="954" t="e">
        <v>#N/A</v>
      </c>
      <c r="E666" s="954" t="s">
        <v>991</v>
      </c>
      <c r="I666" s="954" t="s">
        <v>1642</v>
      </c>
      <c r="J666" s="954" t="s">
        <v>1086</v>
      </c>
      <c r="K666" s="956">
        <v>219.4092599452421</v>
      </c>
      <c r="L666" s="956">
        <v>7.5200000000000003E-2</v>
      </c>
    </row>
    <row r="667" spans="2:12" s="954" customFormat="1">
      <c r="B667" s="954" t="s">
        <v>1620</v>
      </c>
      <c r="C667" s="954" t="s">
        <v>1643</v>
      </c>
      <c r="D667" s="954" t="e">
        <v>#N/A</v>
      </c>
      <c r="E667" s="954" t="s">
        <v>991</v>
      </c>
      <c r="I667" s="954" t="s">
        <v>1605</v>
      </c>
      <c r="J667" s="954" t="s">
        <v>1086</v>
      </c>
      <c r="K667" s="956">
        <v>2424.4420855888693</v>
      </c>
      <c r="L667" s="956">
        <v>0.82719999999999994</v>
      </c>
    </row>
    <row r="668" spans="2:12" s="954" customFormat="1">
      <c r="B668" s="954" t="s">
        <v>1620</v>
      </c>
      <c r="C668" s="954" t="s">
        <v>1644</v>
      </c>
      <c r="D668" s="954">
        <v>290499</v>
      </c>
      <c r="E668" s="954" t="s">
        <v>991</v>
      </c>
      <c r="I668" s="954" t="s">
        <v>1645</v>
      </c>
      <c r="J668" s="954" t="s">
        <v>1217</v>
      </c>
      <c r="K668" s="956">
        <v>1640.8567837565322</v>
      </c>
      <c r="L668" s="956">
        <v>0.84599999999999997</v>
      </c>
    </row>
    <row r="669" spans="2:12" s="954" customFormat="1">
      <c r="B669" s="954" t="s">
        <v>1620</v>
      </c>
      <c r="C669" s="954" t="s">
        <v>1644</v>
      </c>
      <c r="D669" s="954">
        <v>289140</v>
      </c>
      <c r="E669" s="954" t="s">
        <v>991</v>
      </c>
      <c r="I669" s="954" t="s">
        <v>1645</v>
      </c>
      <c r="J669" s="954" t="s">
        <v>1217</v>
      </c>
      <c r="K669" s="956">
        <v>252.71861417229204</v>
      </c>
      <c r="L669" s="956">
        <v>0.13159999999999999</v>
      </c>
    </row>
    <row r="670" spans="2:12" s="954" customFormat="1">
      <c r="B670" s="954" t="s">
        <v>1620</v>
      </c>
      <c r="C670" s="954" t="s">
        <v>1644</v>
      </c>
      <c r="D670" s="954">
        <v>289140</v>
      </c>
      <c r="E670" s="954" t="s">
        <v>991</v>
      </c>
      <c r="I670" s="954" t="s">
        <v>1645</v>
      </c>
      <c r="J670" s="954" t="s">
        <v>1217</v>
      </c>
      <c r="K670" s="956">
        <v>43.950266580528883</v>
      </c>
      <c r="L670" s="956">
        <v>1.8800000000000001E-2</v>
      </c>
    </row>
    <row r="671" spans="2:12" s="954" customFormat="1">
      <c r="B671" s="954" t="s">
        <v>1620</v>
      </c>
      <c r="C671" s="954" t="s">
        <v>1646</v>
      </c>
      <c r="D671" s="954">
        <v>65600</v>
      </c>
      <c r="E671" s="954" t="s">
        <v>991</v>
      </c>
      <c r="I671" s="954" t="s">
        <v>1647</v>
      </c>
      <c r="J671" s="954" t="s">
        <v>1086</v>
      </c>
      <c r="K671" s="956">
        <v>333.71049528295669</v>
      </c>
      <c r="L671" s="956">
        <v>0.13159999999999999</v>
      </c>
    </row>
    <row r="672" spans="2:12" s="954" customFormat="1">
      <c r="B672" s="954" t="s">
        <v>1620</v>
      </c>
      <c r="C672" s="954" t="s">
        <v>1648</v>
      </c>
      <c r="D672" s="954">
        <v>65620</v>
      </c>
      <c r="E672" s="954" t="s">
        <v>991</v>
      </c>
      <c r="I672" s="954" t="s">
        <v>1649</v>
      </c>
      <c r="J672" s="954" t="s">
        <v>1086</v>
      </c>
      <c r="K672" s="956">
        <v>1911.9434940521946</v>
      </c>
      <c r="L672" s="956">
        <v>0.94</v>
      </c>
    </row>
    <row r="673" spans="2:12" s="954" customFormat="1">
      <c r="B673" s="954" t="s">
        <v>1620</v>
      </c>
      <c r="C673" s="954" t="s">
        <v>1650</v>
      </c>
      <c r="D673" s="954">
        <v>65631</v>
      </c>
      <c r="E673" s="954" t="s">
        <v>991</v>
      </c>
      <c r="I673" s="954" t="s">
        <v>1649</v>
      </c>
      <c r="J673" s="954" t="s">
        <v>1086</v>
      </c>
      <c r="K673" s="956">
        <v>1831.3120112359361</v>
      </c>
      <c r="L673" s="956">
        <v>0.94</v>
      </c>
    </row>
    <row r="674" spans="2:12" s="954" customFormat="1">
      <c r="B674" s="954" t="s">
        <v>1620</v>
      </c>
      <c r="C674" s="954" t="s">
        <v>1651</v>
      </c>
      <c r="D674" s="954">
        <v>65631</v>
      </c>
      <c r="E674" s="954" t="s">
        <v>991</v>
      </c>
      <c r="I674" s="954" t="s">
        <v>1649</v>
      </c>
      <c r="J674" s="954" t="s">
        <v>1086</v>
      </c>
      <c r="K674" s="956">
        <v>994.21061690714123</v>
      </c>
      <c r="L674" s="956">
        <v>0.48880000000000001</v>
      </c>
    </row>
    <row r="675" spans="2:12" s="954" customFormat="1">
      <c r="B675" s="954" t="s">
        <v>1620</v>
      </c>
      <c r="C675" s="954" t="s">
        <v>1651</v>
      </c>
      <c r="D675" s="954">
        <v>65631</v>
      </c>
      <c r="E675" s="954" t="s">
        <v>991</v>
      </c>
      <c r="I675" s="954" t="s">
        <v>1649</v>
      </c>
      <c r="J675" s="954" t="s">
        <v>1086</v>
      </c>
      <c r="K675" s="956">
        <v>175.89880145280191</v>
      </c>
      <c r="L675" s="956">
        <v>8.4599999999999995E-2</v>
      </c>
    </row>
    <row r="676" spans="2:12" s="954" customFormat="1">
      <c r="B676" s="954" t="s">
        <v>1620</v>
      </c>
      <c r="C676" s="954" t="s">
        <v>1651</v>
      </c>
      <c r="D676" s="954">
        <v>64630</v>
      </c>
      <c r="E676" s="954" t="s">
        <v>991</v>
      </c>
      <c r="I676" s="954" t="s">
        <v>1649</v>
      </c>
      <c r="J676" s="954" t="s">
        <v>1086</v>
      </c>
      <c r="K676" s="956">
        <v>2730.2553095065341</v>
      </c>
      <c r="L676" s="956">
        <v>1.3441999999999998</v>
      </c>
    </row>
    <row r="677" spans="2:12" s="954" customFormat="1">
      <c r="B677" s="954" t="s">
        <v>1620</v>
      </c>
      <c r="C677" s="954" t="s">
        <v>1651</v>
      </c>
      <c r="D677" s="954">
        <v>65634</v>
      </c>
      <c r="E677" s="954" t="s">
        <v>991</v>
      </c>
      <c r="I677" s="954" t="s">
        <v>1649</v>
      </c>
      <c r="J677" s="954" t="s">
        <v>1086</v>
      </c>
      <c r="K677" s="956">
        <v>202.66601036953261</v>
      </c>
      <c r="L677" s="956">
        <v>0.10339999999999999</v>
      </c>
    </row>
    <row r="678" spans="2:12" s="954" customFormat="1">
      <c r="B678" s="954" t="s">
        <v>1620</v>
      </c>
      <c r="C678" s="954" t="s">
        <v>1652</v>
      </c>
      <c r="D678" s="954">
        <v>65634</v>
      </c>
      <c r="E678" s="954" t="s">
        <v>991</v>
      </c>
      <c r="I678" s="954" t="s">
        <v>1653</v>
      </c>
      <c r="J678" s="954" t="s">
        <v>1086</v>
      </c>
      <c r="K678" s="956">
        <v>2230.8043579164905</v>
      </c>
      <c r="L678" s="956">
        <v>0.94</v>
      </c>
    </row>
    <row r="679" spans="2:12" s="954" customFormat="1">
      <c r="B679" s="954" t="s">
        <v>1620</v>
      </c>
      <c r="C679" s="954" t="s">
        <v>1654</v>
      </c>
      <c r="D679" s="954">
        <v>286201</v>
      </c>
      <c r="E679" s="954" t="s">
        <v>991</v>
      </c>
      <c r="I679" s="954" t="s">
        <v>1653</v>
      </c>
      <c r="J679" s="954" t="s">
        <v>1086</v>
      </c>
      <c r="K679" s="956">
        <v>1441.7886478853918</v>
      </c>
      <c r="L679" s="956">
        <v>0.60160000000000002</v>
      </c>
    </row>
    <row r="680" spans="2:12" s="954" customFormat="1">
      <c r="B680" s="954" t="s">
        <v>1620</v>
      </c>
      <c r="C680" s="954" t="s">
        <v>1655</v>
      </c>
      <c r="D680" s="954">
        <v>286201</v>
      </c>
      <c r="E680" s="954" t="s">
        <v>991</v>
      </c>
      <c r="I680" s="954" t="s">
        <v>1653</v>
      </c>
      <c r="J680" s="954" t="s">
        <v>1086</v>
      </c>
      <c r="K680" s="956">
        <v>331.16327343944306</v>
      </c>
      <c r="L680" s="956">
        <v>0.14099999999999999</v>
      </c>
    </row>
    <row r="681" spans="2:12" s="954" customFormat="1">
      <c r="B681" s="954" t="s">
        <v>1620</v>
      </c>
      <c r="C681" s="954" t="s">
        <v>1655</v>
      </c>
      <c r="D681" s="954">
        <v>286201</v>
      </c>
      <c r="E681" s="954" t="s">
        <v>991</v>
      </c>
      <c r="I681" s="954" t="s">
        <v>1653</v>
      </c>
      <c r="J681" s="954" t="s">
        <v>1086</v>
      </c>
      <c r="K681" s="956">
        <v>1502.616549846324</v>
      </c>
      <c r="L681" s="956">
        <v>0.62980000000000003</v>
      </c>
    </row>
    <row r="682" spans="2:12" s="954" customFormat="1">
      <c r="B682" s="954" t="s">
        <v>1620</v>
      </c>
      <c r="C682" s="954" t="s">
        <v>1655</v>
      </c>
      <c r="D682" s="954" t="e">
        <v>#N/A</v>
      </c>
      <c r="E682" s="954" t="s">
        <v>991</v>
      </c>
      <c r="I682" s="954" t="s">
        <v>1653</v>
      </c>
      <c r="J682" s="954" t="s">
        <v>1086</v>
      </c>
      <c r="K682" s="956">
        <v>473.08690008739416</v>
      </c>
      <c r="L682" s="956">
        <v>0.19739999999999999</v>
      </c>
    </row>
    <row r="683" spans="2:12" s="954" customFormat="1">
      <c r="B683" s="954" t="s">
        <v>1620</v>
      </c>
      <c r="C683" s="954" t="s">
        <v>1655</v>
      </c>
      <c r="D683" s="954" t="e">
        <v>#N/A</v>
      </c>
      <c r="E683" s="954" t="s">
        <v>991</v>
      </c>
      <c r="I683" s="954" t="s">
        <v>1653</v>
      </c>
      <c r="J683" s="954" t="s">
        <v>1086</v>
      </c>
      <c r="K683" s="956">
        <v>130.65965283634648</v>
      </c>
      <c r="L683" s="956">
        <v>5.6399999999999992E-2</v>
      </c>
    </row>
    <row r="684" spans="2:12" s="954" customFormat="1">
      <c r="B684" s="954" t="s">
        <v>1620</v>
      </c>
      <c r="C684" s="954" t="s">
        <v>1655</v>
      </c>
      <c r="D684" s="954" t="e">
        <v>#N/A</v>
      </c>
      <c r="E684" s="954" t="s">
        <v>991</v>
      </c>
      <c r="I684" s="954" t="s">
        <v>1653</v>
      </c>
      <c r="J684" s="954" t="s">
        <v>1086</v>
      </c>
      <c r="K684" s="956">
        <v>1279.5849816200182</v>
      </c>
      <c r="L684" s="956">
        <v>0.53579999999999994</v>
      </c>
    </row>
    <row r="685" spans="2:12" s="954" customFormat="1">
      <c r="B685" s="954" t="s">
        <v>1620</v>
      </c>
      <c r="C685" s="954" t="s">
        <v>1656</v>
      </c>
      <c r="D685" s="954" t="e">
        <v>#N/A</v>
      </c>
      <c r="E685" s="954" t="s">
        <v>991</v>
      </c>
      <c r="I685" s="954" t="s">
        <v>1653</v>
      </c>
      <c r="J685" s="954" t="s">
        <v>1086</v>
      </c>
      <c r="K685" s="956">
        <v>2565.4250116039643</v>
      </c>
      <c r="L685" s="956">
        <v>1.081</v>
      </c>
    </row>
    <row r="686" spans="2:12" s="954" customFormat="1">
      <c r="B686" s="954" t="s">
        <v>1620</v>
      </c>
      <c r="C686" s="954" t="s">
        <v>1657</v>
      </c>
      <c r="D686" s="954" t="e">
        <v>#N/A</v>
      </c>
      <c r="E686" s="954" t="s">
        <v>991</v>
      </c>
      <c r="I686" s="954" t="s">
        <v>1653</v>
      </c>
      <c r="J686" s="954" t="s">
        <v>1086</v>
      </c>
      <c r="K686" s="956">
        <v>646.93326379578218</v>
      </c>
      <c r="L686" s="956">
        <v>0.27259999999999995</v>
      </c>
    </row>
    <row r="687" spans="2:12" s="954" customFormat="1">
      <c r="B687" s="954" t="s">
        <v>1620</v>
      </c>
      <c r="C687" s="954" t="s">
        <v>1657</v>
      </c>
      <c r="D687" s="954" t="e">
        <v>#N/A</v>
      </c>
      <c r="E687" s="954" t="s">
        <v>991</v>
      </c>
      <c r="I687" s="954" t="s">
        <v>1653</v>
      </c>
      <c r="J687" s="954" t="s">
        <v>1086</v>
      </c>
      <c r="K687" s="956">
        <v>461.77405871044635</v>
      </c>
      <c r="L687" s="956">
        <v>0.19739999999999999</v>
      </c>
    </row>
    <row r="688" spans="2:12" s="954" customFormat="1">
      <c r="B688" s="954" t="s">
        <v>1620</v>
      </c>
      <c r="C688" s="954" t="s">
        <v>1657</v>
      </c>
      <c r="D688" s="954" t="e">
        <v>#N/A</v>
      </c>
      <c r="E688" s="954" t="s">
        <v>991</v>
      </c>
      <c r="I688" s="954" t="s">
        <v>1653</v>
      </c>
      <c r="J688" s="954" t="s">
        <v>1086</v>
      </c>
      <c r="K688" s="956">
        <v>1530.3305678415788</v>
      </c>
      <c r="L688" s="956">
        <v>0.64859999999999995</v>
      </c>
    </row>
    <row r="689" spans="1:20" s="954" customFormat="1">
      <c r="B689" s="954" t="s">
        <v>1620</v>
      </c>
      <c r="C689" s="954" t="s">
        <v>1658</v>
      </c>
      <c r="D689" s="954" t="e">
        <v>#N/A</v>
      </c>
      <c r="E689" s="954" t="s">
        <v>991</v>
      </c>
      <c r="I689" s="954" t="s">
        <v>1653</v>
      </c>
      <c r="J689" s="954" t="s">
        <v>1086</v>
      </c>
      <c r="K689" s="956">
        <v>2312.5353609529711</v>
      </c>
      <c r="L689" s="956">
        <v>1.081</v>
      </c>
    </row>
    <row r="690" spans="1:20" s="954" customFormat="1">
      <c r="B690" s="954" t="s">
        <v>1620</v>
      </c>
      <c r="C690" s="954" t="s">
        <v>1659</v>
      </c>
      <c r="D690" s="954" t="e">
        <v>#N/A</v>
      </c>
      <c r="E690" s="954" t="s">
        <v>991</v>
      </c>
      <c r="I690" s="954" t="s">
        <v>1653</v>
      </c>
      <c r="J690" s="954" t="s">
        <v>1086</v>
      </c>
      <c r="K690" s="956">
        <v>1168.4234873556031</v>
      </c>
      <c r="L690" s="956">
        <v>0.56399999999999995</v>
      </c>
    </row>
    <row r="691" spans="1:20" s="954" customFormat="1">
      <c r="B691" s="954" t="s">
        <v>1620</v>
      </c>
      <c r="C691" s="954" t="s">
        <v>1659</v>
      </c>
      <c r="D691" s="954">
        <v>61840</v>
      </c>
      <c r="E691" s="954" t="s">
        <v>991</v>
      </c>
      <c r="I691" s="954" t="s">
        <v>1653</v>
      </c>
      <c r="J691" s="954" t="s">
        <v>1086</v>
      </c>
      <c r="K691" s="956">
        <v>895.79134030596242</v>
      </c>
      <c r="L691" s="956">
        <v>0.43240000000000001</v>
      </c>
    </row>
    <row r="692" spans="1:20" s="954" customFormat="1">
      <c r="B692" s="954" t="s">
        <v>1620</v>
      </c>
      <c r="C692" s="954" t="s">
        <v>1660</v>
      </c>
      <c r="D692" s="954" t="e">
        <v>#N/A</v>
      </c>
      <c r="E692" s="954" t="s">
        <v>991</v>
      </c>
      <c r="I692" s="954" t="s">
        <v>1661</v>
      </c>
      <c r="J692" s="954" t="s">
        <v>1086</v>
      </c>
      <c r="K692" s="956">
        <v>3132.3132033676056</v>
      </c>
      <c r="L692" s="956">
        <v>1.0152000000000001</v>
      </c>
    </row>
    <row r="693" spans="1:20" s="954" customFormat="1">
      <c r="B693" s="954" t="s">
        <v>1620</v>
      </c>
      <c r="C693" s="954" t="s">
        <v>1662</v>
      </c>
      <c r="D693" s="954" t="e">
        <v>#N/A</v>
      </c>
      <c r="E693" s="954" t="s">
        <v>991</v>
      </c>
      <c r="I693" s="954" t="s">
        <v>1636</v>
      </c>
      <c r="J693" s="954" t="s">
        <v>1086</v>
      </c>
      <c r="K693" s="956">
        <v>285.85082347497286</v>
      </c>
      <c r="L693" s="956">
        <v>0.13159999999999999</v>
      </c>
    </row>
    <row r="694" spans="1:20" s="954" customFormat="1">
      <c r="B694" s="954" t="s">
        <v>1620</v>
      </c>
      <c r="C694" s="954" t="s">
        <v>1662</v>
      </c>
      <c r="D694" s="954" t="e">
        <v>#N/A</v>
      </c>
      <c r="E694" s="954" t="s">
        <v>991</v>
      </c>
      <c r="I694" s="954" t="s">
        <v>1636</v>
      </c>
      <c r="J694" s="954" t="s">
        <v>1086</v>
      </c>
      <c r="K694" s="956">
        <v>1325.679312629979</v>
      </c>
      <c r="L694" s="956">
        <v>0.60160000000000002</v>
      </c>
    </row>
    <row r="695" spans="1:20" s="954" customFormat="1">
      <c r="B695" s="954" t="s">
        <v>1620</v>
      </c>
      <c r="C695" s="954" t="s">
        <v>1660</v>
      </c>
      <c r="D695" s="954" t="e">
        <v>#N/A</v>
      </c>
      <c r="E695" s="954" t="s">
        <v>1029</v>
      </c>
      <c r="I695" s="954" t="s">
        <v>1661</v>
      </c>
      <c r="J695" s="954" t="s">
        <v>1086</v>
      </c>
      <c r="K695" s="956">
        <v>600.36247402372499</v>
      </c>
      <c r="L695" s="956">
        <v>0.19739999999999999</v>
      </c>
    </row>
    <row r="696" spans="1:20" s="954" customFormat="1">
      <c r="B696" s="954" t="s">
        <v>1620</v>
      </c>
      <c r="C696" s="954" t="s">
        <v>1660</v>
      </c>
      <c r="D696" s="954" t="e">
        <v>#N/A</v>
      </c>
      <c r="E696" s="954" t="s">
        <v>1029</v>
      </c>
      <c r="I696" s="954" t="s">
        <v>1661</v>
      </c>
      <c r="J696" s="954" t="s">
        <v>1086</v>
      </c>
      <c r="K696" s="958">
        <v>246.14592663363334</v>
      </c>
      <c r="L696" s="956">
        <v>4.7E-2</v>
      </c>
    </row>
    <row r="697" spans="1:20" s="954" customFormat="1">
      <c r="K697" s="955">
        <f>SUM(K626:K696)</f>
        <v>82096.104834050682</v>
      </c>
      <c r="L697" s="922">
        <f>SUM(K626:K693)/K697</f>
        <v>0.97354091625079897</v>
      </c>
      <c r="M697" s="903" t="s">
        <v>1416</v>
      </c>
    </row>
    <row r="699" spans="1:20">
      <c r="A699" s="8" t="s">
        <v>1702</v>
      </c>
    </row>
    <row r="700" spans="1:20" customFormat="1" ht="58.3">
      <c r="A700" s="971" t="s">
        <v>1703</v>
      </c>
      <c r="B700" s="971" t="s">
        <v>1704</v>
      </c>
      <c r="C700" s="972" t="s">
        <v>1705</v>
      </c>
      <c r="D700" s="972" t="s">
        <v>1706</v>
      </c>
      <c r="E700" s="971" t="s">
        <v>1707</v>
      </c>
      <c r="F700" s="971" t="s">
        <v>1708</v>
      </c>
      <c r="G700" s="971" t="s">
        <v>1709</v>
      </c>
      <c r="H700" s="971" t="s">
        <v>1710</v>
      </c>
      <c r="I700" s="971" t="s">
        <v>1711</v>
      </c>
      <c r="J700" s="971" t="s">
        <v>1712</v>
      </c>
      <c r="K700" s="971" t="s">
        <v>1713</v>
      </c>
      <c r="L700" s="971" t="s">
        <v>1714</v>
      </c>
      <c r="M700" s="971" t="s">
        <v>1715</v>
      </c>
      <c r="N700" s="971" t="s">
        <v>1716</v>
      </c>
      <c r="O700" s="971" t="s">
        <v>1600</v>
      </c>
      <c r="P700" s="973" t="s">
        <v>1717</v>
      </c>
      <c r="Q700" s="974" t="s">
        <v>1718</v>
      </c>
      <c r="R700" s="971" t="s">
        <v>1719</v>
      </c>
    </row>
    <row r="701" spans="1:20" customFormat="1">
      <c r="A701" s="975">
        <v>200680</v>
      </c>
      <c r="B701" s="975" t="s">
        <v>991</v>
      </c>
      <c r="C701" s="975"/>
      <c r="D701" s="975"/>
      <c r="E701" s="975" t="s">
        <v>1086</v>
      </c>
      <c r="F701" s="975" t="s">
        <v>1720</v>
      </c>
      <c r="G701" s="954" t="s">
        <v>1721</v>
      </c>
      <c r="H701" s="954" t="s">
        <v>1722</v>
      </c>
      <c r="I701" s="954" t="s">
        <v>1723</v>
      </c>
      <c r="J701" s="954" t="s">
        <v>1724</v>
      </c>
      <c r="K701" s="954" t="s">
        <v>1725</v>
      </c>
      <c r="L701" s="954">
        <v>0.68300000000000005</v>
      </c>
      <c r="M701" s="954">
        <v>0.89849105338525981</v>
      </c>
      <c r="N701" s="954">
        <v>678.75</v>
      </c>
      <c r="O701" s="954">
        <v>0.61366938946213245</v>
      </c>
      <c r="P701" s="976">
        <v>609.85080248524514</v>
      </c>
      <c r="Q701" s="977">
        <v>678.75</v>
      </c>
      <c r="R701" s="954" t="s">
        <v>1726</v>
      </c>
    </row>
    <row r="702" spans="1:20" customFormat="1">
      <c r="A702" s="975">
        <v>184859</v>
      </c>
      <c r="B702" s="975" t="s">
        <v>991</v>
      </c>
      <c r="C702" s="975"/>
      <c r="D702" s="975"/>
      <c r="E702" s="975" t="s">
        <v>1086</v>
      </c>
      <c r="F702" s="975" t="s">
        <v>1720</v>
      </c>
      <c r="G702" s="954" t="s">
        <v>1721</v>
      </c>
      <c r="H702" s="954" t="s">
        <v>1722</v>
      </c>
      <c r="I702" s="954" t="s">
        <v>1723</v>
      </c>
      <c r="J702" s="954" t="s">
        <v>1727</v>
      </c>
      <c r="K702" s="954" t="s">
        <v>1728</v>
      </c>
      <c r="L702" s="954">
        <v>0.70399999999999996</v>
      </c>
      <c r="M702" s="954">
        <v>0.89849105338525981</v>
      </c>
      <c r="N702" s="954">
        <v>2981.0790000000002</v>
      </c>
      <c r="O702" s="954">
        <v>0.63253770158322287</v>
      </c>
      <c r="P702" s="976">
        <v>2678.472810934677</v>
      </c>
      <c r="Q702" s="977">
        <v>2981.0790000000002</v>
      </c>
      <c r="R702" s="954" t="s">
        <v>1726</v>
      </c>
    </row>
    <row r="703" spans="1:20" customFormat="1">
      <c r="A703" s="975">
        <v>198709</v>
      </c>
      <c r="B703" s="975" t="s">
        <v>991</v>
      </c>
      <c r="C703" s="975"/>
      <c r="D703" s="975"/>
      <c r="E703" s="975" t="s">
        <v>1086</v>
      </c>
      <c r="F703" s="975" t="s">
        <v>1720</v>
      </c>
      <c r="G703" s="954" t="s">
        <v>1721</v>
      </c>
      <c r="H703" s="954" t="s">
        <v>1722</v>
      </c>
      <c r="I703" s="954" t="s">
        <v>1723</v>
      </c>
      <c r="J703" s="954" t="s">
        <v>1729</v>
      </c>
      <c r="K703" s="954" t="s">
        <v>1730</v>
      </c>
      <c r="L703" s="954">
        <v>1.0249999999999999</v>
      </c>
      <c r="M703" s="954">
        <v>0.89849105338525981</v>
      </c>
      <c r="N703" s="954">
        <v>4486.3310000000001</v>
      </c>
      <c r="O703" s="954">
        <v>0.92095332971989119</v>
      </c>
      <c r="P703" s="976">
        <v>4030.928266024946</v>
      </c>
      <c r="Q703" s="977">
        <v>4486.3310000000001</v>
      </c>
      <c r="R703" s="954" t="s">
        <v>1726</v>
      </c>
      <c r="S703" s="954"/>
      <c r="T703" s="978"/>
    </row>
    <row r="704" spans="1:20" customFormat="1">
      <c r="A704" s="975">
        <v>199782</v>
      </c>
      <c r="B704" s="975" t="s">
        <v>991</v>
      </c>
      <c r="C704" s="975"/>
      <c r="D704" s="975"/>
      <c r="E704" s="975" t="s">
        <v>1086</v>
      </c>
      <c r="F704" s="975" t="s">
        <v>1720</v>
      </c>
      <c r="G704" s="954" t="s">
        <v>1721</v>
      </c>
      <c r="H704" s="954" t="s">
        <v>1722</v>
      </c>
      <c r="I704" s="954" t="s">
        <v>1723</v>
      </c>
      <c r="J704" s="954" t="s">
        <v>1731</v>
      </c>
      <c r="K704" s="954" t="s">
        <v>1732</v>
      </c>
      <c r="L704" s="954">
        <v>4.4640000000000004</v>
      </c>
      <c r="M704" s="954">
        <v>0.89849105338525981</v>
      </c>
      <c r="N704" s="954">
        <v>17619.45</v>
      </c>
      <c r="O704" s="954">
        <v>4.0108640623117999</v>
      </c>
      <c r="P704" s="976">
        <v>15830.918190568917</v>
      </c>
      <c r="Q704" s="977">
        <v>17619.45</v>
      </c>
      <c r="R704" s="954" t="s">
        <v>1726</v>
      </c>
    </row>
    <row r="705" spans="1:18" customFormat="1">
      <c r="A705" s="975">
        <v>193060</v>
      </c>
      <c r="B705" s="975" t="s">
        <v>1029</v>
      </c>
      <c r="C705" s="975"/>
      <c r="D705" s="975"/>
      <c r="E705" s="975" t="s">
        <v>1086</v>
      </c>
      <c r="F705" s="975" t="s">
        <v>1720</v>
      </c>
      <c r="G705" s="954" t="s">
        <v>1721</v>
      </c>
      <c r="H705" s="954" t="s">
        <v>1722</v>
      </c>
      <c r="I705" s="954" t="s">
        <v>1723</v>
      </c>
      <c r="J705" s="954" t="s">
        <v>1733</v>
      </c>
      <c r="K705" s="954" t="s">
        <v>1734</v>
      </c>
      <c r="L705" s="954">
        <v>3.4</v>
      </c>
      <c r="M705" s="954">
        <v>0.89849105338525981</v>
      </c>
      <c r="N705" s="954">
        <v>22817</v>
      </c>
      <c r="O705" s="954">
        <v>3.0548695815098834</v>
      </c>
      <c r="P705" s="976">
        <v>20500.870365091472</v>
      </c>
      <c r="Q705" s="977">
        <v>22817</v>
      </c>
      <c r="R705" s="954" t="s">
        <v>1726</v>
      </c>
    </row>
    <row r="706" spans="1:18" customFormat="1">
      <c r="A706" s="975">
        <v>197443</v>
      </c>
      <c r="B706" s="975" t="s">
        <v>1029</v>
      </c>
      <c r="C706" s="975"/>
      <c r="D706" s="975"/>
      <c r="E706" s="975" t="s">
        <v>1184</v>
      </c>
      <c r="F706" s="975" t="s">
        <v>1720</v>
      </c>
      <c r="G706" s="954" t="s">
        <v>1721</v>
      </c>
      <c r="H706" s="954" t="s">
        <v>1722</v>
      </c>
      <c r="I706" s="954" t="s">
        <v>1723</v>
      </c>
      <c r="J706" s="954" t="s">
        <v>1735</v>
      </c>
      <c r="K706" s="954" t="s">
        <v>1736</v>
      </c>
      <c r="L706" s="954">
        <v>4</v>
      </c>
      <c r="M706" s="954">
        <v>0.89849105338525981</v>
      </c>
      <c r="N706" s="954">
        <v>23905</v>
      </c>
      <c r="O706" s="954">
        <v>3.5939642135410392</v>
      </c>
      <c r="P706" s="976">
        <v>21478.428631174636</v>
      </c>
      <c r="Q706" s="977">
        <v>23905</v>
      </c>
      <c r="R706" s="954" t="s">
        <v>1726</v>
      </c>
    </row>
    <row r="707" spans="1:18" customFormat="1">
      <c r="A707" s="975">
        <v>191962</v>
      </c>
      <c r="B707" s="975" t="s">
        <v>1029</v>
      </c>
      <c r="C707" s="975"/>
      <c r="D707" s="975"/>
      <c r="E707" s="975" t="s">
        <v>1086</v>
      </c>
      <c r="F707" s="975" t="s">
        <v>1720</v>
      </c>
      <c r="G707" s="954" t="s">
        <v>1721</v>
      </c>
      <c r="H707" s="954" t="s">
        <v>1722</v>
      </c>
      <c r="I707" s="954" t="s">
        <v>1723</v>
      </c>
      <c r="J707" s="954" t="s">
        <v>1737</v>
      </c>
      <c r="K707" s="954" t="s">
        <v>1738</v>
      </c>
      <c r="L707" s="954">
        <v>0</v>
      </c>
      <c r="M707" s="954">
        <v>0.89849105338525981</v>
      </c>
      <c r="N707" s="979">
        <v>88914</v>
      </c>
      <c r="O707" s="954">
        <v>0</v>
      </c>
      <c r="P707" s="977">
        <v>79888.433520696984</v>
      </c>
      <c r="Q707" s="977">
        <v>88914</v>
      </c>
      <c r="R707" s="954" t="s">
        <v>1726</v>
      </c>
    </row>
    <row r="708" spans="1:18" customFormat="1">
      <c r="A708" s="975">
        <v>197123</v>
      </c>
      <c r="B708" s="975" t="s">
        <v>1029</v>
      </c>
      <c r="C708" s="975"/>
      <c r="D708" s="975"/>
      <c r="E708" s="975" t="s">
        <v>1184</v>
      </c>
      <c r="F708" s="975" t="s">
        <v>1720</v>
      </c>
      <c r="G708" s="954" t="s">
        <v>1721</v>
      </c>
      <c r="H708" s="954" t="s">
        <v>1722</v>
      </c>
      <c r="I708" s="954" t="s">
        <v>1723</v>
      </c>
      <c r="J708" s="954" t="s">
        <v>1739</v>
      </c>
      <c r="K708" s="954" t="s">
        <v>1740</v>
      </c>
      <c r="L708" s="954">
        <v>20.2</v>
      </c>
      <c r="M708" s="954">
        <v>0.89849105338525981</v>
      </c>
      <c r="N708" s="954">
        <v>121718</v>
      </c>
      <c r="O708" s="954">
        <v>18.149519278382247</v>
      </c>
      <c r="P708" s="976">
        <v>109362.53403594706</v>
      </c>
      <c r="Q708" s="977">
        <v>121718</v>
      </c>
      <c r="R708" s="954" t="s">
        <v>1726</v>
      </c>
    </row>
    <row r="710" spans="1:18">
      <c r="A710" s="980" t="s">
        <v>1741</v>
      </c>
      <c r="B710"/>
      <c r="C710"/>
    </row>
    <row r="711" spans="1:18">
      <c r="A711"/>
      <c r="B711"/>
      <c r="C711"/>
    </row>
    <row r="712" spans="1:18">
      <c r="A712"/>
      <c r="B712"/>
      <c r="C712"/>
    </row>
    <row r="713" spans="1:18">
      <c r="A713"/>
      <c r="B713"/>
      <c r="C713"/>
    </row>
    <row r="714" spans="1:18">
      <c r="A714"/>
      <c r="B714"/>
      <c r="C714"/>
    </row>
    <row r="715" spans="1:18">
      <c r="A715"/>
      <c r="B715"/>
      <c r="C715"/>
    </row>
    <row r="716" spans="1:18">
      <c r="A716"/>
      <c r="B716"/>
      <c r="C716"/>
    </row>
    <row r="717" spans="1:18">
      <c r="A717"/>
      <c r="B717"/>
      <c r="C717"/>
    </row>
    <row r="718" spans="1:18">
      <c r="A718"/>
      <c r="B718"/>
      <c r="C718"/>
    </row>
    <row r="719" spans="1:18">
      <c r="A719" s="981" t="s">
        <v>991</v>
      </c>
      <c r="B719" s="982">
        <v>9.1006094561941503E-2</v>
      </c>
      <c r="C719" s="982"/>
    </row>
    <row r="720" spans="1:18">
      <c r="A720" s="981" t="s">
        <v>1029</v>
      </c>
      <c r="B720" s="982">
        <v>0.90899390543805847</v>
      </c>
      <c r="C720" s="982"/>
    </row>
    <row r="721" spans="1:3">
      <c r="A721"/>
      <c r="B721"/>
      <c r="C721"/>
    </row>
  </sheetData>
  <mergeCells count="1">
    <mergeCell ref="B16:X16"/>
  </mergeCells>
  <conditionalFormatting sqref="B186:P201 B323:P326 B294:Q295 B272:P293 B321:Q322 B300:P320">
    <cfRule type="cellIs" dxfId="27" priority="15" operator="equal">
      <formula>"n/a"</formula>
    </cfRule>
    <cfRule type="cellIs" dxfId="26" priority="16" operator="equal">
      <formula>0</formula>
    </cfRule>
  </conditionalFormatting>
  <conditionalFormatting sqref="B202:P204">
    <cfRule type="cellIs" dxfId="25" priority="13" operator="equal">
      <formula>"n/a"</formula>
    </cfRule>
    <cfRule type="cellIs" dxfId="24" priority="14" operator="equal">
      <formula>0</formula>
    </cfRule>
  </conditionalFormatting>
  <conditionalFormatting sqref="B205:P264 B266:P267 B265:I265 L265:P265 B271:I271 L271:P271 B269:P270 B268:I268 L268:P268">
    <cfRule type="cellIs" dxfId="23" priority="11" operator="equal">
      <formula>"n/a"</formula>
    </cfRule>
    <cfRule type="cellIs" dxfId="22" priority="12" operator="equal">
      <formula>0</formula>
    </cfRule>
  </conditionalFormatting>
  <conditionalFormatting sqref="J265:K265">
    <cfRule type="cellIs" dxfId="21" priority="9" operator="equal">
      <formula>"n/a"</formula>
    </cfRule>
    <cfRule type="cellIs" dxfId="20" priority="10" operator="equal">
      <formula>0</formula>
    </cfRule>
  </conditionalFormatting>
  <conditionalFormatting sqref="J271:K271">
    <cfRule type="cellIs" dxfId="19" priority="7" operator="equal">
      <formula>"n/a"</formula>
    </cfRule>
    <cfRule type="cellIs" dxfId="18" priority="8" operator="equal">
      <formula>0</formula>
    </cfRule>
  </conditionalFormatting>
  <conditionalFormatting sqref="J296:K298">
    <cfRule type="cellIs" dxfId="17" priority="5" operator="equal">
      <formula>"n/a"</formula>
    </cfRule>
    <cfRule type="cellIs" dxfId="16" priority="6" operator="equal">
      <formula>0</formula>
    </cfRule>
  </conditionalFormatting>
  <conditionalFormatting sqref="J268:K268">
    <cfRule type="cellIs" dxfId="15" priority="3" operator="equal">
      <formula>"n/a"</formula>
    </cfRule>
    <cfRule type="cellIs" dxfId="14" priority="4" operator="equal">
      <formula>0</formula>
    </cfRule>
  </conditionalFormatting>
  <conditionalFormatting sqref="J299">
    <cfRule type="cellIs" dxfId="13" priority="1" operator="equal">
      <formula>"n/a"</formula>
    </cfRule>
    <cfRule type="cellIs" dxfId="12" priority="2" operator="equal">
      <formula>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Birgit Armstrong</cp:lastModifiedBy>
  <cp:lastPrinted>2017-05-24T00:43:43Z</cp:lastPrinted>
  <dcterms:created xsi:type="dcterms:W3CDTF">2012-03-05T18:56:04Z</dcterms:created>
  <dcterms:modified xsi:type="dcterms:W3CDTF">2020-10-21T16:43:31Z</dcterms:modified>
</cp:coreProperties>
</file>