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Lakeland Power\Application\"/>
    </mc:Choice>
  </mc:AlternateContent>
  <xr:revisionPtr revIDLastSave="0" documentId="8_{8D26BCB1-4A5A-4BFA-98E8-D56A5738A27F}" xr6:coauthVersionLast="45" xr6:coauthVersionMax="45" xr10:uidLastSave="{00000000-0000-0000-0000-000000000000}"/>
  <bookViews>
    <workbookView xWindow="-103" yWindow="-103" windowWidth="22149" windowHeight="11949" tabRatio="789" firstSheet="6"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6" i="86" l="1"/>
  <c r="K104" i="86"/>
  <c r="K134" i="86"/>
  <c r="L134" i="86" s="1"/>
  <c r="H165" i="47" l="1"/>
  <c r="H168" i="47"/>
  <c r="H167" i="47"/>
  <c r="H166" i="47"/>
  <c r="M23" i="45" l="1"/>
  <c r="F246" i="86" l="1"/>
  <c r="E184" i="86"/>
  <c r="F185" i="86" s="1"/>
  <c r="E174" i="86"/>
  <c r="F174" i="86" s="1"/>
  <c r="N36" i="86"/>
  <c r="J37" i="86" s="1"/>
  <c r="J36" i="86" l="1"/>
  <c r="L135" i="86"/>
  <c r="F247" i="86"/>
  <c r="F184" i="86"/>
  <c r="P27" i="85" l="1"/>
  <c r="P49" i="85" s="1"/>
  <c r="C28" i="85" s="1"/>
  <c r="K27" i="85"/>
  <c r="K49" i="85" s="1"/>
  <c r="C27" i="85" s="1"/>
  <c r="D28" i="85" l="1"/>
  <c r="F28" i="85" s="1"/>
  <c r="F39" i="85" s="1"/>
  <c r="N184" i="79" l="1"/>
  <c r="D22" i="45" l="1"/>
  <c r="O927" i="79" l="1"/>
  <c r="AM139" i="79" l="1"/>
  <c r="O1110" i="79" l="1"/>
  <c r="O744" i="79"/>
  <c r="O561" i="79"/>
  <c r="O378" i="79"/>
  <c r="O195" i="79"/>
  <c r="O513" i="46"/>
  <c r="O127" i="46"/>
  <c r="D195" i="79"/>
  <c r="N620" i="79" l="1"/>
  <c r="N437" i="79"/>
  <c r="N254" i="79"/>
  <c r="N71" i="79"/>
  <c r="F22" i="45" l="1"/>
  <c r="Q52" i="43" l="1"/>
  <c r="N511" i="46" l="1"/>
  <c r="N505" i="46"/>
  <c r="N501" i="46"/>
  <c r="N498" i="46"/>
  <c r="N495" i="46"/>
  <c r="N492" i="46"/>
  <c r="N489" i="46"/>
  <c r="N485" i="46"/>
  <c r="N471" i="46"/>
  <c r="N468" i="46"/>
  <c r="N465" i="46"/>
  <c r="N462" i="46"/>
  <c r="N449" i="46"/>
  <c r="N446" i="46"/>
  <c r="N443" i="46"/>
  <c r="N382" i="46"/>
  <c r="N379" i="46"/>
  <c r="N376" i="46"/>
  <c r="N372" i="46"/>
  <c r="N369" i="46"/>
  <c r="N366" i="46"/>
  <c r="N363" i="46"/>
  <c r="N360" i="46"/>
  <c r="N356" i="46"/>
  <c r="N342" i="46"/>
  <c r="N339" i="46"/>
  <c r="N336" i="46"/>
  <c r="N333" i="46"/>
  <c r="N320" i="46"/>
  <c r="N317" i="46"/>
  <c r="N314" i="46"/>
  <c r="N253" i="46"/>
  <c r="N250" i="46"/>
  <c r="N247" i="46"/>
  <c r="N243" i="46"/>
  <c r="N240" i="46"/>
  <c r="N237" i="46"/>
  <c r="N213" i="46"/>
  <c r="N210" i="46"/>
  <c r="N207" i="46"/>
  <c r="N204" i="46"/>
  <c r="N191" i="46"/>
  <c r="N188" i="46"/>
  <c r="N185" i="46"/>
  <c r="N125" i="46"/>
  <c r="N122" i="46"/>
  <c r="N119" i="46"/>
  <c r="N115" i="46"/>
  <c r="N112" i="46"/>
  <c r="N85" i="46"/>
  <c r="N63"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16" i="79"/>
  <c r="N513" i="79"/>
  <c r="N510" i="79"/>
  <c r="N506" i="79"/>
  <c r="N503" i="79"/>
  <c r="N500" i="79"/>
  <c r="N497" i="79"/>
  <c r="N49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L689" i="79"/>
  <c r="AK689" i="79"/>
  <c r="AJ689" i="79"/>
  <c r="AI689" i="79"/>
  <c r="AH689" i="79"/>
  <c r="AG689" i="79"/>
  <c r="AF689" i="79"/>
  <c r="AE689" i="79"/>
  <c r="AD689" i="79"/>
  <c r="AC689" i="79"/>
  <c r="AB689" i="79"/>
  <c r="AL686" i="79"/>
  <c r="AK686" i="79"/>
  <c r="AJ686" i="79"/>
  <c r="AI686" i="79"/>
  <c r="AH686" i="79"/>
  <c r="AG686" i="79"/>
  <c r="AF686" i="79"/>
  <c r="AE686" i="79"/>
  <c r="AD686" i="79"/>
  <c r="AC686" i="79"/>
  <c r="AB686" i="79"/>
  <c r="AL683" i="79"/>
  <c r="AK683" i="79"/>
  <c r="AJ683" i="79"/>
  <c r="AI683" i="79"/>
  <c r="AH683" i="79"/>
  <c r="AG683" i="79"/>
  <c r="AF683" i="79"/>
  <c r="AE683" i="79"/>
  <c r="AD683" i="79"/>
  <c r="AC683" i="79"/>
  <c r="AB683" i="79"/>
  <c r="AL680" i="79"/>
  <c r="AK680" i="79"/>
  <c r="AJ680" i="79"/>
  <c r="AI680" i="79"/>
  <c r="AH680" i="79"/>
  <c r="AG680" i="79"/>
  <c r="AF680" i="79"/>
  <c r="AE680" i="79"/>
  <c r="AD680" i="79"/>
  <c r="AC680" i="79"/>
  <c r="AB680" i="79"/>
  <c r="AL677" i="79"/>
  <c r="AK677" i="79"/>
  <c r="AJ677" i="79"/>
  <c r="AI677" i="79"/>
  <c r="AH677" i="79"/>
  <c r="AG677" i="79"/>
  <c r="AF677" i="79"/>
  <c r="AE677" i="79"/>
  <c r="AD677" i="79"/>
  <c r="AC677" i="79"/>
  <c r="AB677" i="79"/>
  <c r="AL674" i="79"/>
  <c r="AK674" i="79"/>
  <c r="AJ674" i="79"/>
  <c r="AI674" i="79"/>
  <c r="AH674" i="79"/>
  <c r="AG674" i="79"/>
  <c r="AF674" i="79"/>
  <c r="AE674" i="79"/>
  <c r="AD674" i="79"/>
  <c r="AC674" i="79"/>
  <c r="AB674" i="79"/>
  <c r="AL671" i="79"/>
  <c r="AK671" i="79"/>
  <c r="AJ671" i="79"/>
  <c r="AI671" i="79"/>
  <c r="AH671" i="79"/>
  <c r="AG671" i="79"/>
  <c r="AF671" i="79"/>
  <c r="AE671" i="79"/>
  <c r="AD671" i="79"/>
  <c r="AC671" i="79"/>
  <c r="AB671" i="79"/>
  <c r="AL668" i="79"/>
  <c r="AK668" i="79"/>
  <c r="AJ668" i="79"/>
  <c r="AI668" i="79"/>
  <c r="AH668" i="79"/>
  <c r="AG668" i="79"/>
  <c r="AF668" i="79"/>
  <c r="AE668" i="79"/>
  <c r="AD668" i="79"/>
  <c r="AC668" i="79"/>
  <c r="AB668" i="79"/>
  <c r="AL664" i="79"/>
  <c r="AK664" i="79"/>
  <c r="AJ664" i="79"/>
  <c r="AI664" i="79"/>
  <c r="AH664" i="79"/>
  <c r="AG664" i="79"/>
  <c r="AF664" i="79"/>
  <c r="AE664" i="79"/>
  <c r="AD664" i="79"/>
  <c r="AC664" i="79"/>
  <c r="AB664" i="79"/>
  <c r="AL661" i="79"/>
  <c r="AK661" i="79"/>
  <c r="AJ661" i="79"/>
  <c r="AI661" i="79"/>
  <c r="AH661" i="79"/>
  <c r="AG661" i="79"/>
  <c r="AF661" i="79"/>
  <c r="AE661" i="79"/>
  <c r="AD661" i="79"/>
  <c r="AC661" i="79"/>
  <c r="AB661" i="79"/>
  <c r="AL658" i="79"/>
  <c r="AK658" i="79"/>
  <c r="AJ658" i="79"/>
  <c r="AI658" i="79"/>
  <c r="AH658" i="79"/>
  <c r="AG658" i="79"/>
  <c r="AF658" i="79"/>
  <c r="AE658" i="79"/>
  <c r="AD658" i="79"/>
  <c r="AC658" i="79"/>
  <c r="AB658" i="79"/>
  <c r="AL655" i="79"/>
  <c r="AK655" i="79"/>
  <c r="AJ655" i="79"/>
  <c r="AI655" i="79"/>
  <c r="AH655" i="79"/>
  <c r="AG655" i="79"/>
  <c r="AF655" i="79"/>
  <c r="AE655" i="79"/>
  <c r="AD655" i="79"/>
  <c r="AC655" i="79"/>
  <c r="AB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L488" i="79"/>
  <c r="AK488" i="79"/>
  <c r="AJ488" i="79"/>
  <c r="AI488" i="79"/>
  <c r="AH488" i="79"/>
  <c r="AG488" i="79"/>
  <c r="AF488" i="79"/>
  <c r="AE488" i="79"/>
  <c r="AD488" i="79"/>
  <c r="AC488" i="79"/>
  <c r="AL485" i="79"/>
  <c r="AK485" i="79"/>
  <c r="AJ485" i="79"/>
  <c r="AI485" i="79"/>
  <c r="AH485" i="79"/>
  <c r="AG485" i="79"/>
  <c r="AF485" i="79"/>
  <c r="AE485" i="79"/>
  <c r="AD485" i="79"/>
  <c r="AC485" i="79"/>
  <c r="AL481" i="79"/>
  <c r="AK481" i="79"/>
  <c r="AJ481" i="79"/>
  <c r="AI481" i="79"/>
  <c r="AH481" i="79"/>
  <c r="AG481" i="79"/>
  <c r="AF481" i="79"/>
  <c r="AE481" i="79"/>
  <c r="AD481" i="79"/>
  <c r="AC481" i="79"/>
  <c r="AL478" i="79"/>
  <c r="AK478" i="79"/>
  <c r="AJ478" i="79"/>
  <c r="AI478" i="79"/>
  <c r="AH478" i="79"/>
  <c r="AG478" i="79"/>
  <c r="AF478" i="79"/>
  <c r="AE478" i="79"/>
  <c r="AD478" i="79"/>
  <c r="AC478" i="79"/>
  <c r="AL475" i="79"/>
  <c r="AK475" i="79"/>
  <c r="AJ475" i="79"/>
  <c r="AI475" i="79"/>
  <c r="AH475" i="79"/>
  <c r="AG475" i="79"/>
  <c r="AF475" i="79"/>
  <c r="AE475" i="79"/>
  <c r="AD475" i="79"/>
  <c r="AC475" i="79"/>
  <c r="AL472" i="79"/>
  <c r="AK472" i="79"/>
  <c r="AJ472" i="79"/>
  <c r="AI472" i="79"/>
  <c r="AH472" i="79"/>
  <c r="AG472" i="79"/>
  <c r="AF472" i="79"/>
  <c r="AE472" i="79"/>
  <c r="AD472" i="79"/>
  <c r="AC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AL169" i="46"/>
  <c r="AK169" i="46"/>
  <c r="AJ169" i="46"/>
  <c r="AI169" i="46"/>
  <c r="AH169" i="46"/>
  <c r="AG169" i="46"/>
  <c r="AF169" i="46"/>
  <c r="AE169" i="46"/>
  <c r="AD169" i="46"/>
  <c r="AC169" i="46"/>
  <c r="AB169" i="46"/>
  <c r="AA169" i="46"/>
  <c r="Z169" i="46"/>
  <c r="AL166" i="46"/>
  <c r="AK166" i="46"/>
  <c r="AJ166" i="46"/>
  <c r="AI166" i="46"/>
  <c r="AH166" i="46"/>
  <c r="AG166" i="46"/>
  <c r="AF166" i="46"/>
  <c r="AE166" i="46"/>
  <c r="AD166" i="46"/>
  <c r="AC166" i="46"/>
  <c r="AB166" i="46"/>
  <c r="AA166" i="46"/>
  <c r="Z166" i="46"/>
  <c r="AL163" i="46"/>
  <c r="AK163" i="46"/>
  <c r="AJ163" i="46"/>
  <c r="AI163" i="46"/>
  <c r="AH163" i="46"/>
  <c r="AG163" i="46"/>
  <c r="AF163" i="46"/>
  <c r="AE163" i="46"/>
  <c r="AD163" i="46"/>
  <c r="AC163" i="46"/>
  <c r="AB163" i="46"/>
  <c r="AA163" i="46"/>
  <c r="Z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AL51" i="46"/>
  <c r="AK51" i="46"/>
  <c r="AJ51" i="46"/>
  <c r="AI51" i="46"/>
  <c r="AH51" i="46"/>
  <c r="AG51" i="46"/>
  <c r="AF51" i="46"/>
  <c r="AE51" i="46"/>
  <c r="AD51" i="46"/>
  <c r="AC51" i="46"/>
  <c r="AB51" i="46"/>
  <c r="AA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K53" i="44"/>
  <c r="K46" i="44"/>
  <c r="C95" i="45"/>
  <c r="O46" i="44"/>
  <c r="L53" i="44"/>
  <c r="L46" i="44"/>
  <c r="C102" i="45"/>
  <c r="P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E53" i="44" l="1"/>
  <c r="E50" i="44"/>
  <c r="E44" i="44"/>
  <c r="E46" i="44"/>
  <c r="F53" i="44"/>
  <c r="F50" i="44"/>
  <c r="F46" i="44"/>
  <c r="J53" i="44"/>
  <c r="J46" i="44"/>
  <c r="I53" i="44"/>
  <c r="I50" i="44"/>
  <c r="I46" i="44"/>
  <c r="D44" i="44"/>
  <c r="D50" i="44"/>
  <c r="D46" i="44"/>
  <c r="G53" i="44"/>
  <c r="G50" i="44"/>
  <c r="G46" i="44"/>
  <c r="H53" i="44"/>
  <c r="H50" i="44"/>
  <c r="H46"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I129" i="45"/>
  <c r="K124" i="45"/>
  <c r="AG130" i="46" s="1"/>
  <c r="AG131" i="46"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Y941" i="79" s="1"/>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Y522" i="46"/>
  <c r="AD522" i="46"/>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AG198" i="79"/>
  <c r="AG202" i="79" s="1"/>
  <c r="AE201" i="79"/>
  <c r="AF564" i="79"/>
  <c r="AF568" i="79" s="1"/>
  <c r="Y381" i="79"/>
  <c r="Y389" i="79" s="1"/>
  <c r="AF198" i="79"/>
  <c r="AF201" i="79" s="1"/>
  <c r="AH381" i="79"/>
  <c r="AH389" i="79" s="1"/>
  <c r="AH519" i="46"/>
  <c r="AG262" i="46"/>
  <c r="AI518" i="46"/>
  <c r="AH517" i="46"/>
  <c r="AG260" i="46"/>
  <c r="AG261" i="46" s="1"/>
  <c r="AI519" i="46"/>
  <c r="AI522" i="46"/>
  <c r="AH522" i="46"/>
  <c r="Y1118" i="79"/>
  <c r="AG389" i="46"/>
  <c r="AG390" i="46"/>
  <c r="AG388" i="46"/>
  <c r="Y1115" i="79"/>
  <c r="AI198" i="79"/>
  <c r="AI199" i="79" s="1"/>
  <c r="AJ198" i="79"/>
  <c r="AJ203" i="79" s="1"/>
  <c r="AK198" i="79"/>
  <c r="AK201" i="79" s="1"/>
  <c r="AL198" i="79"/>
  <c r="AL203" i="79" s="1"/>
  <c r="AH198" i="79"/>
  <c r="AH205" i="79" s="1"/>
  <c r="AA383" i="79"/>
  <c r="AA386" i="79"/>
  <c r="AA387" i="79"/>
  <c r="AA385" i="79"/>
  <c r="AA384" i="79"/>
  <c r="AF132" i="46"/>
  <c r="AJ522" i="46"/>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Y1125" i="79"/>
  <c r="D82" i="43" s="1"/>
  <c r="AF517" i="46"/>
  <c r="AK387" i="46"/>
  <c r="AK389" i="46" s="1"/>
  <c r="AH262" i="46"/>
  <c r="AH387" i="46"/>
  <c r="AH392" i="46" s="1"/>
  <c r="AG132" i="46"/>
  <c r="AA389" i="79"/>
  <c r="AF522" i="46"/>
  <c r="AF519" i="46"/>
  <c r="AI381" i="79"/>
  <c r="AI383" i="79" s="1"/>
  <c r="AG522" i="46"/>
  <c r="Y757"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66" i="79"/>
  <c r="AK565"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AK569" i="79" l="1"/>
  <c r="AK570" i="79"/>
  <c r="AK567" i="79"/>
  <c r="AK568" i="79"/>
  <c r="AA941" i="79"/>
  <c r="F79" i="43" s="1"/>
  <c r="AK571" i="79"/>
  <c r="Y756" i="79"/>
  <c r="D75" i="43" s="1"/>
  <c r="T18" i="47"/>
  <c r="P20" i="47"/>
  <c r="Q15" i="47"/>
  <c r="S23" i="47"/>
  <c r="U17" i="47"/>
  <c r="R26" i="47"/>
  <c r="AB570" i="79"/>
  <c r="AB569" i="79"/>
  <c r="AB201" i="79"/>
  <c r="AB202" i="79"/>
  <c r="AA199" i="79"/>
  <c r="AA202" i="79"/>
  <c r="AA203" i="79"/>
  <c r="AD569" i="79"/>
  <c r="AD573" i="79"/>
  <c r="Z202" i="79"/>
  <c r="Z203" i="79"/>
  <c r="AJ570" i="79"/>
  <c r="AJ573" i="79"/>
  <c r="AM522" i="46"/>
  <c r="F104" i="43" s="1"/>
  <c r="Y567" i="79"/>
  <c r="Y570" i="79"/>
  <c r="Y571" i="79"/>
  <c r="Z568" i="79"/>
  <c r="Z570" i="79"/>
  <c r="Y521" i="46"/>
  <c r="V21" i="47"/>
  <c r="AM259" i="46"/>
  <c r="Z1125" i="79"/>
  <c r="E82" i="43" s="1"/>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A566" i="79"/>
  <c r="AG569" i="79"/>
  <c r="AH565" i="79"/>
  <c r="AA568" i="79"/>
  <c r="AL566" i="79"/>
  <c r="AC205" i="79"/>
  <c r="Z386" i="79"/>
  <c r="AC200" i="79"/>
  <c r="AD382" i="79"/>
  <c r="AB203" i="79"/>
  <c r="AD384" i="79"/>
  <c r="AL573" i="79"/>
  <c r="AL565" i="79"/>
  <c r="AB205" i="79"/>
  <c r="AD389" i="79"/>
  <c r="Z383" i="79"/>
  <c r="AL567" i="79"/>
  <c r="Z387" i="79"/>
  <c r="AB199" i="79"/>
  <c r="AB385" i="79"/>
  <c r="AK203" i="79"/>
  <c r="AA200" i="79"/>
  <c r="AA205" i="79"/>
  <c r="AE385" i="79"/>
  <c r="AB387" i="79"/>
  <c r="AB386" i="79"/>
  <c r="AB389" i="79"/>
  <c r="AI567" i="79"/>
  <c r="AI570" i="79"/>
  <c r="AK202" i="79"/>
  <c r="AI566" i="79"/>
  <c r="R19" i="47"/>
  <c r="R24" i="47"/>
  <c r="R25" i="47"/>
  <c r="R23" i="47"/>
  <c r="R15" i="47"/>
  <c r="AG573" i="79"/>
  <c r="AB383" i="79"/>
  <c r="AA565" i="79"/>
  <c r="AG571" i="79"/>
  <c r="AA201" i="79"/>
  <c r="AI565" i="79"/>
  <c r="AH566" i="79"/>
  <c r="AB382" i="79"/>
  <c r="AA567" i="79"/>
  <c r="AG566" i="79"/>
  <c r="AH573" i="79"/>
  <c r="AA573" i="79"/>
  <c r="AA570" i="79"/>
  <c r="AG565" i="79"/>
  <c r="AA569" i="79"/>
  <c r="AG568" i="79"/>
  <c r="AD386" i="79"/>
  <c r="AG200" i="79"/>
  <c r="AK390" i="46"/>
  <c r="AB567" i="79"/>
  <c r="AJ382" i="79"/>
  <c r="AL201" i="79"/>
  <c r="AK389" i="79"/>
  <c r="AG383" i="79"/>
  <c r="AL202" i="79"/>
  <c r="AK383" i="79"/>
  <c r="AL386" i="79"/>
  <c r="AG384" i="79"/>
  <c r="AE566" i="79"/>
  <c r="AK382" i="79"/>
  <c r="Y935" i="79"/>
  <c r="AL384" i="79"/>
  <c r="AB571" i="79"/>
  <c r="AH386" i="79"/>
  <c r="AI382" i="79"/>
  <c r="AH387" i="79"/>
  <c r="AG205" i="79"/>
  <c r="AD200" i="79"/>
  <c r="AH382" i="79"/>
  <c r="Y384" i="79"/>
  <c r="AG387" i="79"/>
  <c r="Y386" i="79"/>
  <c r="AK387" i="79"/>
  <c r="AL389" i="79"/>
  <c r="AJ387" i="79"/>
  <c r="AF573" i="79"/>
  <c r="AG386" i="79"/>
  <c r="AL385" i="79"/>
  <c r="AJ383" i="79"/>
  <c r="AB573" i="79"/>
  <c r="AG199" i="79"/>
  <c r="AC568" i="79"/>
  <c r="AF386" i="79"/>
  <c r="Q19" i="47"/>
  <c r="AC566" i="79"/>
  <c r="Q24" i="47"/>
  <c r="AD205" i="79"/>
  <c r="AD203" i="79"/>
  <c r="AG203" i="79"/>
  <c r="Y937" i="79"/>
  <c r="AI521" i="46"/>
  <c r="AG201" i="79"/>
  <c r="AH521" i="46"/>
  <c r="Q26" i="47"/>
  <c r="AK205" i="79"/>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Z200" i="79"/>
  <c r="AB566" i="79"/>
  <c r="AJ565" i="79"/>
  <c r="AF565" i="79"/>
  <c r="Y931" i="79"/>
  <c r="AJ385" i="79"/>
  <c r="Y566" i="79"/>
  <c r="AB565" i="79"/>
  <c r="AJ569" i="79"/>
  <c r="AF567" i="79"/>
  <c r="AD570" i="79"/>
  <c r="Y938" i="79"/>
  <c r="AC383" i="79"/>
  <c r="AE565" i="79"/>
  <c r="AF202" i="79"/>
  <c r="Q31" i="47"/>
  <c r="AE573" i="79"/>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AG521" i="46"/>
  <c r="AF261" i="46"/>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AF391" i="46"/>
  <c r="AJ521" i="46"/>
  <c r="AF521" i="46"/>
  <c r="AH261" i="46"/>
  <c r="R30" i="47" s="1"/>
  <c r="AA388" i="79"/>
  <c r="AG391" i="46"/>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S56" i="47" s="1"/>
  <c r="T24" i="47"/>
  <c r="T17" i="47"/>
  <c r="T19" i="47"/>
  <c r="T16" i="47"/>
  <c r="T22" i="47"/>
  <c r="S20" i="47"/>
  <c r="T21" i="47"/>
  <c r="T15" i="47"/>
  <c r="AJ391" i="46"/>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T37" i="47"/>
  <c r="T36" i="47"/>
  <c r="AL261" i="46"/>
  <c r="V39" i="47" s="1"/>
  <c r="AK261" i="46"/>
  <c r="T32" i="47"/>
  <c r="T35" i="47"/>
  <c r="T38" i="47"/>
  <c r="T39" i="47"/>
  <c r="T41" i="47"/>
  <c r="T30" i="47"/>
  <c r="AL391" i="46"/>
  <c r="T34" i="47"/>
  <c r="AK572" i="79"/>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AM383" i="79" l="1"/>
  <c r="R54" i="43"/>
  <c r="Z756" i="79"/>
  <c r="E75" i="43" s="1"/>
  <c r="Y572" i="79"/>
  <c r="AM382" i="79"/>
  <c r="AM384" i="79"/>
  <c r="AM205" i="79"/>
  <c r="G104" i="43" s="1"/>
  <c r="AD572" i="79"/>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AM386" i="79"/>
  <c r="AM385" i="79"/>
  <c r="AM570" i="79"/>
  <c r="AM931" i="79"/>
  <c r="AM933" i="79"/>
  <c r="AM1125" i="79"/>
  <c r="L104" i="43" s="1"/>
  <c r="AM936" i="79"/>
  <c r="AM755" i="79"/>
  <c r="AM939" i="79"/>
  <c r="AM938" i="79"/>
  <c r="AM757" i="79"/>
  <c r="D103" i="43"/>
  <c r="C103" i="43"/>
  <c r="AB204" i="79"/>
  <c r="AL572" i="79"/>
  <c r="E95" i="43"/>
  <c r="Z388" i="79"/>
  <c r="AA204" i="79"/>
  <c r="AG572" i="79"/>
  <c r="AB388" i="79"/>
  <c r="AA572"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Z204" i="79"/>
  <c r="Y940" i="79"/>
  <c r="H94" i="43"/>
  <c r="H96" i="43"/>
  <c r="AI204" i="79"/>
  <c r="AE572" i="79"/>
  <c r="P51" i="47"/>
  <c r="K94" i="43"/>
  <c r="AH572" i="79"/>
  <c r="AC388" i="79"/>
  <c r="I99" i="43"/>
  <c r="H93" i="43"/>
  <c r="H98" i="43"/>
  <c r="P55" i="47"/>
  <c r="AI1124" i="79"/>
  <c r="N81" i="43" s="1"/>
  <c r="AB1124" i="79"/>
  <c r="J99" i="43"/>
  <c r="I95" i="43"/>
  <c r="P50" i="47"/>
  <c r="K101" i="43"/>
  <c r="R76" i="43"/>
  <c r="J98" i="43"/>
  <c r="R70" i="43"/>
  <c r="AC204" i="79"/>
  <c r="AC572" i="79"/>
  <c r="K97" i="43"/>
  <c r="L100" i="43"/>
  <c r="J97" i="43"/>
  <c r="P47" i="47"/>
  <c r="P35" i="47"/>
  <c r="P38" i="47"/>
  <c r="AD388" i="79"/>
  <c r="AD1124" i="79"/>
  <c r="AF940" i="79"/>
  <c r="K78" i="43" s="1"/>
  <c r="I93" i="43"/>
  <c r="P53" i="47"/>
  <c r="P36" i="47"/>
  <c r="P31" i="47"/>
  <c r="H95" i="43"/>
  <c r="AG940" i="79"/>
  <c r="L78" i="43" s="1"/>
  <c r="AI388" i="79"/>
  <c r="I98" i="43"/>
  <c r="L94" i="43"/>
  <c r="R61" i="43"/>
  <c r="P46" i="47"/>
  <c r="P52" i="47"/>
  <c r="P41" i="47"/>
  <c r="J96" i="43"/>
  <c r="L95" i="43"/>
  <c r="K93" i="43"/>
  <c r="P45" i="47"/>
  <c r="P49" i="47"/>
  <c r="L102" i="43"/>
  <c r="M102" i="43" s="1"/>
  <c r="I94" i="43"/>
  <c r="AE388" i="79"/>
  <c r="Z572" i="79"/>
  <c r="AH940" i="79"/>
  <c r="M78" i="43" s="1"/>
  <c r="K99" i="43"/>
  <c r="AD756" i="79"/>
  <c r="I75" i="43" s="1"/>
  <c r="J93" i="43"/>
  <c r="AE940" i="79"/>
  <c r="J78" i="43" s="1"/>
  <c r="AL1124" i="79"/>
  <c r="Q81" i="43" s="1"/>
  <c r="AK756" i="79"/>
  <c r="P75" i="43" s="1"/>
  <c r="L93" i="43"/>
  <c r="Z1124" i="79"/>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L99" i="43"/>
  <c r="R82" i="43"/>
  <c r="AJ940" i="79"/>
  <c r="O78" i="43" s="1"/>
  <c r="K98" i="43"/>
  <c r="AE1124" i="79"/>
  <c r="J81" i="43" s="1"/>
  <c r="AE756" i="79"/>
  <c r="J75" i="43" s="1"/>
  <c r="Z940" i="79"/>
  <c r="AL940" i="79"/>
  <c r="Q78" i="43" s="1"/>
  <c r="L101" i="43"/>
  <c r="AA940" i="79"/>
  <c r="AC1124" i="79"/>
  <c r="AI940" i="79"/>
  <c r="N78" i="43" s="1"/>
  <c r="AB940" i="79"/>
  <c r="G78" i="43" s="1"/>
  <c r="AJ756" i="79"/>
  <c r="O75" i="43" s="1"/>
  <c r="AH756" i="79"/>
  <c r="M75" i="43" s="1"/>
  <c r="AK940" i="79"/>
  <c r="P78" i="43" s="1"/>
  <c r="AG756" i="79"/>
  <c r="L75" i="43" s="1"/>
  <c r="AB756" i="79"/>
  <c r="G75" i="43" s="1"/>
  <c r="L96" i="43"/>
  <c r="J100" i="43"/>
  <c r="AA1124" i="79"/>
  <c r="AH391" i="46"/>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J210" i="47" l="1"/>
  <c r="L210" i="47"/>
  <c r="I233" i="47"/>
  <c r="R203" i="47"/>
  <c r="O204" i="47"/>
  <c r="N227" i="47"/>
  <c r="V228" i="47"/>
  <c r="T174" i="47"/>
  <c r="S196" i="47"/>
  <c r="Q236" i="47"/>
  <c r="M229" i="47"/>
  <c r="K214" i="47"/>
  <c r="P220" i="47"/>
  <c r="U187" i="47"/>
  <c r="V204" i="47"/>
  <c r="L205" i="47"/>
  <c r="T169" i="47"/>
  <c r="K175" i="47"/>
  <c r="M234" i="47"/>
  <c r="V168" i="47"/>
  <c r="Q228" i="47"/>
  <c r="U180" i="47"/>
  <c r="N206" i="47"/>
  <c r="T176" i="47"/>
  <c r="I150" i="47"/>
  <c r="I170" i="47"/>
  <c r="I186" i="47"/>
  <c r="I168" i="47"/>
  <c r="I198" i="47"/>
  <c r="I227" i="47"/>
  <c r="I211" i="47"/>
  <c r="I213" i="47"/>
  <c r="V166" i="47"/>
  <c r="L212" i="47"/>
  <c r="R176" i="47"/>
  <c r="K190" i="47"/>
  <c r="S171" i="47"/>
  <c r="M165" i="47"/>
  <c r="Q171" i="47"/>
  <c r="U183" i="47"/>
  <c r="N174" i="47"/>
  <c r="Q204" i="47"/>
  <c r="U189" i="47"/>
  <c r="L176" i="47"/>
  <c r="K187" i="47"/>
  <c r="V171" i="47"/>
  <c r="Q172" i="47"/>
  <c r="L196" i="47"/>
  <c r="V213" i="47"/>
  <c r="M232" i="47"/>
  <c r="R229" i="47"/>
  <c r="S221" i="47"/>
  <c r="U47" i="47"/>
  <c r="U195" i="47"/>
  <c r="U170" i="47"/>
  <c r="U196" i="47"/>
  <c r="U235" i="47"/>
  <c r="U212" i="47"/>
  <c r="U203" i="47"/>
  <c r="U191" i="47"/>
  <c r="U214" i="47"/>
  <c r="U202" i="47"/>
  <c r="U200" i="47"/>
  <c r="U228" i="47"/>
  <c r="U201" i="47"/>
  <c r="U232" i="47"/>
  <c r="U167" i="47"/>
  <c r="U186" i="47"/>
  <c r="U206" i="47"/>
  <c r="U217" i="47"/>
  <c r="U176" i="47"/>
  <c r="U173" i="47"/>
  <c r="U169" i="47"/>
  <c r="U175" i="47"/>
  <c r="U198" i="47"/>
  <c r="U236" i="47"/>
  <c r="U221" i="47"/>
  <c r="U190" i="47"/>
  <c r="U210" i="47"/>
  <c r="U227" i="47"/>
  <c r="E41" i="43"/>
  <c r="U211" i="47"/>
  <c r="U215" i="47"/>
  <c r="U233" i="47"/>
  <c r="U165" i="47"/>
  <c r="U184" i="47"/>
  <c r="U182" i="47"/>
  <c r="U188" i="47"/>
  <c r="U225" i="47"/>
  <c r="U230" i="47"/>
  <c r="U219" i="47"/>
  <c r="U234" i="47"/>
  <c r="U197" i="47"/>
  <c r="U185" i="47"/>
  <c r="Q205" i="47"/>
  <c r="E32" i="43"/>
  <c r="P190" i="47"/>
  <c r="K166" i="47"/>
  <c r="M216" i="47"/>
  <c r="Q198" i="47"/>
  <c r="U171" i="47"/>
  <c r="S195" i="47"/>
  <c r="N196" i="47"/>
  <c r="P170" i="47"/>
  <c r="I175" i="47"/>
  <c r="I187" i="47"/>
  <c r="I190" i="47"/>
  <c r="I196" i="47"/>
  <c r="I181" i="47"/>
  <c r="I231" i="47"/>
  <c r="I218" i="47"/>
  <c r="I217" i="47"/>
  <c r="Q181" i="47"/>
  <c r="U199" i="47"/>
  <c r="K200" i="47"/>
  <c r="T172" i="47"/>
  <c r="M171" i="47"/>
  <c r="R172" i="47"/>
  <c r="T204" i="47"/>
  <c r="N173" i="47"/>
  <c r="E38" i="43"/>
  <c r="S228" i="47"/>
  <c r="Q183" i="47"/>
  <c r="K169" i="47"/>
  <c r="Q189" i="47"/>
  <c r="U218" i="47"/>
  <c r="T182" i="47"/>
  <c r="N229" i="47"/>
  <c r="R182" i="47"/>
  <c r="E31" i="43"/>
  <c r="O170" i="47"/>
  <c r="R57" i="43"/>
  <c r="J218" i="47"/>
  <c r="J219" i="47"/>
  <c r="J212" i="47"/>
  <c r="J184" i="47"/>
  <c r="J189" i="47"/>
  <c r="J201" i="47"/>
  <c r="J172" i="47"/>
  <c r="J171" i="47"/>
  <c r="J214" i="47"/>
  <c r="J215" i="47"/>
  <c r="J221" i="47"/>
  <c r="J180" i="47"/>
  <c r="J185" i="47"/>
  <c r="J202" i="47"/>
  <c r="J167" i="47"/>
  <c r="J236" i="47"/>
  <c r="J235" i="47"/>
  <c r="J217" i="47"/>
  <c r="J203" i="47"/>
  <c r="J197" i="47"/>
  <c r="J187" i="47"/>
  <c r="J170" i="47"/>
  <c r="J232" i="47"/>
  <c r="J228" i="47"/>
  <c r="J231" i="47"/>
  <c r="J206" i="47"/>
  <c r="J199" i="47"/>
  <c r="J190" i="47"/>
  <c r="J183" i="47"/>
  <c r="J165" i="47"/>
  <c r="J233" i="47"/>
  <c r="J234" i="47"/>
  <c r="J227" i="47"/>
  <c r="J198" i="47"/>
  <c r="E30" i="43"/>
  <c r="J186" i="47"/>
  <c r="J166" i="47"/>
  <c r="J173" i="47"/>
  <c r="J229" i="47"/>
  <c r="J230" i="47"/>
  <c r="J220" i="47"/>
  <c r="J195" i="47"/>
  <c r="J204" i="47"/>
  <c r="J182" i="47"/>
  <c r="J174" i="47"/>
  <c r="J168" i="47"/>
  <c r="J225" i="47"/>
  <c r="J226" i="47"/>
  <c r="J216" i="47"/>
  <c r="J188" i="47"/>
  <c r="J196" i="47"/>
  <c r="J205" i="47"/>
  <c r="J169" i="47"/>
  <c r="J176" i="47"/>
  <c r="V187" i="47"/>
  <c r="V186" i="47"/>
  <c r="V218" i="47"/>
  <c r="V169" i="47"/>
  <c r="V229" i="47"/>
  <c r="V233" i="47"/>
  <c r="V221" i="47"/>
  <c r="V175" i="47"/>
  <c r="V203" i="47"/>
  <c r="V173" i="47"/>
  <c r="V176" i="47"/>
  <c r="V185" i="47"/>
  <c r="V230" i="47"/>
  <c r="V214" i="47"/>
  <c r="V196" i="47"/>
  <c r="V206" i="47"/>
  <c r="V165" i="47"/>
  <c r="V234" i="47"/>
  <c r="V232" i="47"/>
  <c r="V184" i="47"/>
  <c r="V167" i="47"/>
  <c r="V200" i="47"/>
  <c r="V227" i="47"/>
  <c r="V226" i="47"/>
  <c r="V211" i="47"/>
  <c r="V210" i="47"/>
  <c r="V198" i="47"/>
  <c r="V201" i="47"/>
  <c r="V170" i="47"/>
  <c r="V172" i="47"/>
  <c r="V219" i="47"/>
  <c r="V216" i="47"/>
  <c r="V231" i="47"/>
  <c r="V183" i="47"/>
  <c r="V190" i="47"/>
  <c r="V188" i="47"/>
  <c r="V202" i="47"/>
  <c r="V180" i="47"/>
  <c r="V182" i="47"/>
  <c r="V197" i="47"/>
  <c r="Q225" i="47"/>
  <c r="M186" i="47"/>
  <c r="M215" i="47"/>
  <c r="M191" i="47"/>
  <c r="M226" i="47"/>
  <c r="M166" i="47"/>
  <c r="M214" i="47"/>
  <c r="M174" i="47"/>
  <c r="M167" i="47"/>
  <c r="M183" i="47"/>
  <c r="M173" i="47"/>
  <c r="M195" i="47"/>
  <c r="M235" i="47"/>
  <c r="M202" i="47"/>
  <c r="M181" i="47"/>
  <c r="M227" i="47"/>
  <c r="M180" i="47"/>
  <c r="M213" i="47"/>
  <c r="M182" i="47"/>
  <c r="M190" i="47"/>
  <c r="M206" i="47"/>
  <c r="M219" i="47"/>
  <c r="M201" i="47"/>
  <c r="M210" i="47"/>
  <c r="M176" i="47"/>
  <c r="M218" i="47"/>
  <c r="M197" i="47"/>
  <c r="M175" i="47"/>
  <c r="M200" i="47"/>
  <c r="M228" i="47"/>
  <c r="M203" i="47"/>
  <c r="M236" i="47"/>
  <c r="M225" i="47"/>
  <c r="M170" i="47"/>
  <c r="M233" i="47"/>
  <c r="M220" i="47"/>
  <c r="M198" i="47"/>
  <c r="M211" i="47"/>
  <c r="M212" i="47"/>
  <c r="M196" i="47"/>
  <c r="L81" i="47"/>
  <c r="L201" i="47"/>
  <c r="L226" i="47"/>
  <c r="L186" i="47"/>
  <c r="L203" i="47"/>
  <c r="L225" i="47"/>
  <c r="L187" i="47"/>
  <c r="L181" i="47"/>
  <c r="L165" i="47"/>
  <c r="L189" i="47"/>
  <c r="L190" i="47"/>
  <c r="L215" i="47"/>
  <c r="L220" i="47"/>
  <c r="L202" i="47"/>
  <c r="L231" i="47"/>
  <c r="L232" i="47"/>
  <c r="L188" i="47"/>
  <c r="L229" i="47"/>
  <c r="L219" i="47"/>
  <c r="L182" i="47"/>
  <c r="L230" i="47"/>
  <c r="L235" i="47"/>
  <c r="L183" i="47"/>
  <c r="L170" i="47"/>
  <c r="L185" i="47"/>
  <c r="L169" i="47"/>
  <c r="L234" i="47"/>
  <c r="L197" i="47"/>
  <c r="L175" i="47"/>
  <c r="L221" i="47"/>
  <c r="L180" i="47"/>
  <c r="L173" i="47"/>
  <c r="L218" i="47"/>
  <c r="L198" i="47"/>
  <c r="L227" i="47"/>
  <c r="L206" i="47"/>
  <c r="L184" i="47"/>
  <c r="L236" i="47"/>
  <c r="R191" i="47"/>
  <c r="L166" i="47"/>
  <c r="K225" i="47"/>
  <c r="V225" i="47"/>
  <c r="M221" i="47"/>
  <c r="R195" i="47"/>
  <c r="S168" i="47"/>
  <c r="T187" i="47"/>
  <c r="N166" i="47"/>
  <c r="V181" i="47"/>
  <c r="I173" i="47"/>
  <c r="I165" i="47"/>
  <c r="I197" i="47"/>
  <c r="I199" i="47"/>
  <c r="I185" i="47"/>
  <c r="I235" i="47"/>
  <c r="I225" i="47"/>
  <c r="I221" i="47"/>
  <c r="R204" i="47"/>
  <c r="L204" i="47"/>
  <c r="S188" i="47"/>
  <c r="K191" i="47"/>
  <c r="P165" i="47"/>
  <c r="V215" i="47"/>
  <c r="S169" i="47"/>
  <c r="P183" i="47"/>
  <c r="V220" i="47"/>
  <c r="U213" i="47"/>
  <c r="T221" i="47"/>
  <c r="U181" i="47"/>
  <c r="Q175" i="47"/>
  <c r="N211" i="47"/>
  <c r="R236" i="47"/>
  <c r="K205" i="47"/>
  <c r="J175" i="47"/>
  <c r="L228" i="47"/>
  <c r="U220" i="47"/>
  <c r="S215" i="47"/>
  <c r="R68" i="47"/>
  <c r="R169" i="47"/>
  <c r="R188" i="47"/>
  <c r="R210" i="47"/>
  <c r="R225" i="47"/>
  <c r="R196" i="47"/>
  <c r="R215" i="47"/>
  <c r="R202" i="47"/>
  <c r="R174" i="47"/>
  <c r="R171" i="47"/>
  <c r="R235" i="47"/>
  <c r="R219" i="47"/>
  <c r="R168" i="47"/>
  <c r="R199" i="47"/>
  <c r="R231" i="47"/>
  <c r="R197" i="47"/>
  <c r="R184" i="47"/>
  <c r="R166" i="47"/>
  <c r="R201" i="47"/>
  <c r="R187" i="47"/>
  <c r="R220" i="47"/>
  <c r="R170" i="47"/>
  <c r="R185" i="47"/>
  <c r="R186" i="47"/>
  <c r="R228" i="47"/>
  <c r="R173" i="47"/>
  <c r="R205" i="47"/>
  <c r="R221" i="47"/>
  <c r="R212" i="47"/>
  <c r="R175" i="47"/>
  <c r="R189" i="47"/>
  <c r="R217" i="47"/>
  <c r="R226" i="47"/>
  <c r="R198" i="47"/>
  <c r="R234" i="47"/>
  <c r="R232" i="47"/>
  <c r="R213" i="47"/>
  <c r="R167" i="47"/>
  <c r="R183" i="47"/>
  <c r="R181" i="47"/>
  <c r="O98" i="47"/>
  <c r="O216" i="47"/>
  <c r="O211" i="47"/>
  <c r="O230" i="47"/>
  <c r="O187" i="47"/>
  <c r="E35" i="43"/>
  <c r="O185" i="47"/>
  <c r="O167" i="47"/>
  <c r="O174" i="47"/>
  <c r="O212" i="47"/>
  <c r="O236" i="47"/>
  <c r="O226" i="47"/>
  <c r="O183" i="47"/>
  <c r="O203" i="47"/>
  <c r="O181" i="47"/>
  <c r="O175" i="47"/>
  <c r="O217" i="47"/>
  <c r="O229" i="47"/>
  <c r="O215" i="47"/>
  <c r="O184" i="47"/>
  <c r="O197" i="47"/>
  <c r="O200" i="47"/>
  <c r="O168" i="47"/>
  <c r="O235" i="47"/>
  <c r="O214" i="47"/>
  <c r="O225" i="47"/>
  <c r="O205" i="47"/>
  <c r="O180" i="47"/>
  <c r="O190" i="47"/>
  <c r="O182" i="47"/>
  <c r="O176" i="47"/>
  <c r="O231" i="47"/>
  <c r="O232" i="47"/>
  <c r="O218" i="47"/>
  <c r="O201" i="47"/>
  <c r="O206" i="47"/>
  <c r="O186" i="47"/>
  <c r="O172" i="47"/>
  <c r="O171" i="47"/>
  <c r="O227" i="47"/>
  <c r="O228" i="47"/>
  <c r="O210" i="47"/>
  <c r="O188" i="47"/>
  <c r="O202" i="47"/>
  <c r="O196" i="47"/>
  <c r="O165" i="47"/>
  <c r="O169" i="47"/>
  <c r="O220" i="47"/>
  <c r="O213" i="47"/>
  <c r="O234" i="47"/>
  <c r="O191" i="47"/>
  <c r="O198" i="47"/>
  <c r="O189" i="47"/>
  <c r="O173" i="47"/>
  <c r="O166" i="47"/>
  <c r="S182" i="47"/>
  <c r="L174" i="47"/>
  <c r="K230" i="47"/>
  <c r="Q214" i="47"/>
  <c r="M185" i="47"/>
  <c r="U229" i="47"/>
  <c r="T171" i="47"/>
  <c r="P184" i="47"/>
  <c r="N165" i="47"/>
  <c r="Q201" i="47"/>
  <c r="I171" i="47"/>
  <c r="I201" i="47"/>
  <c r="I167" i="47"/>
  <c r="I203" i="47"/>
  <c r="I202" i="47"/>
  <c r="I215" i="47"/>
  <c r="I212" i="47"/>
  <c r="I228" i="47"/>
  <c r="U205" i="47"/>
  <c r="L191" i="47"/>
  <c r="T202" i="47"/>
  <c r="K170" i="47"/>
  <c r="M230" i="47"/>
  <c r="R227" i="47"/>
  <c r="T188" i="47"/>
  <c r="T173" i="47"/>
  <c r="P230" i="47"/>
  <c r="S190" i="47"/>
  <c r="U168" i="47"/>
  <c r="U172" i="47"/>
  <c r="S197" i="47"/>
  <c r="T197" i="47"/>
  <c r="J191" i="47"/>
  <c r="R216" i="47"/>
  <c r="S205" i="47"/>
  <c r="T167" i="47"/>
  <c r="M199" i="47"/>
  <c r="O199" i="47"/>
  <c r="N183" i="47"/>
  <c r="N226" i="47"/>
  <c r="N191" i="47"/>
  <c r="N180" i="47"/>
  <c r="N216" i="47"/>
  <c r="N188" i="47"/>
  <c r="N186" i="47"/>
  <c r="N176" i="47"/>
  <c r="N197" i="47"/>
  <c r="N201" i="47"/>
  <c r="N198" i="47"/>
  <c r="N232" i="47"/>
  <c r="N203" i="47"/>
  <c r="N230" i="47"/>
  <c r="N233" i="47"/>
  <c r="N181" i="47"/>
  <c r="N217" i="47"/>
  <c r="N189" i="47"/>
  <c r="N235" i="47"/>
  <c r="N187" i="47"/>
  <c r="N234" i="47"/>
  <c r="N212" i="47"/>
  <c r="N184" i="47"/>
  <c r="N220" i="47"/>
  <c r="N170" i="47"/>
  <c r="N190" i="47"/>
  <c r="N168" i="47"/>
  <c r="N205" i="47"/>
  <c r="N172" i="47"/>
  <c r="N225" i="47"/>
  <c r="N200" i="47"/>
  <c r="N175" i="47"/>
  <c r="N215" i="47"/>
  <c r="N169" i="47"/>
  <c r="N199" i="47"/>
  <c r="N236" i="47"/>
  <c r="E34" i="43"/>
  <c r="N204" i="47"/>
  <c r="N213" i="47"/>
  <c r="N185" i="47"/>
  <c r="P199" i="47"/>
  <c r="V235" i="47"/>
  <c r="K212" i="47"/>
  <c r="R230" i="47"/>
  <c r="M187" i="47"/>
  <c r="S216" i="47"/>
  <c r="P167" i="47"/>
  <c r="N231" i="47"/>
  <c r="V217" i="47"/>
  <c r="R200" i="47"/>
  <c r="I169" i="47"/>
  <c r="I205" i="47"/>
  <c r="I200" i="47"/>
  <c r="I195" i="47"/>
  <c r="I206" i="47"/>
  <c r="I219" i="47"/>
  <c r="I210" i="47"/>
  <c r="I232" i="47"/>
  <c r="L199" i="47"/>
  <c r="P189" i="47"/>
  <c r="K174" i="47"/>
  <c r="M217" i="47"/>
  <c r="U216" i="47"/>
  <c r="P200" i="47"/>
  <c r="N221" i="47"/>
  <c r="U166" i="47"/>
  <c r="P182" i="47"/>
  <c r="L233" i="47"/>
  <c r="P198" i="47"/>
  <c r="T180" i="47"/>
  <c r="T175" i="47"/>
  <c r="T212" i="47"/>
  <c r="M172" i="47"/>
  <c r="J181" i="47"/>
  <c r="K181" i="47"/>
  <c r="N171" i="47"/>
  <c r="P227" i="47"/>
  <c r="O195" i="47"/>
  <c r="T75" i="47"/>
  <c r="T165" i="47"/>
  <c r="T211" i="47"/>
  <c r="T205" i="47"/>
  <c r="T228" i="47"/>
  <c r="T166" i="47"/>
  <c r="T203" i="47"/>
  <c r="T190" i="47"/>
  <c r="T186" i="47"/>
  <c r="T220" i="47"/>
  <c r="T235" i="47"/>
  <c r="T181" i="47"/>
  <c r="T196" i="47"/>
  <c r="T200" i="47"/>
  <c r="T218" i="47"/>
  <c r="T216" i="47"/>
  <c r="T234" i="47"/>
  <c r="T199" i="47"/>
  <c r="T226" i="47"/>
  <c r="T225" i="47"/>
  <c r="T184" i="47"/>
  <c r="T191" i="47"/>
  <c r="T189" i="47"/>
  <c r="T217" i="47"/>
  <c r="T232" i="47"/>
  <c r="T210" i="47"/>
  <c r="T183" i="47"/>
  <c r="T195" i="47"/>
  <c r="T198" i="47"/>
  <c r="T168" i="47"/>
  <c r="T215" i="47"/>
  <c r="T230" i="47"/>
  <c r="E40" i="43"/>
  <c r="T206" i="47"/>
  <c r="T214" i="47"/>
  <c r="T219" i="47"/>
  <c r="T201" i="47"/>
  <c r="T213" i="47"/>
  <c r="T231" i="47"/>
  <c r="S234" i="47"/>
  <c r="S204" i="47"/>
  <c r="S217" i="47"/>
  <c r="S211" i="47"/>
  <c r="S210" i="47"/>
  <c r="S174" i="47"/>
  <c r="S226" i="47"/>
  <c r="S185" i="47"/>
  <c r="S232" i="47"/>
  <c r="S176" i="47"/>
  <c r="S198" i="47"/>
  <c r="S166" i="47"/>
  <c r="S175" i="47"/>
  <c r="S202" i="47"/>
  <c r="S200" i="47"/>
  <c r="S227" i="47"/>
  <c r="S212" i="47"/>
  <c r="S170" i="47"/>
  <c r="S181" i="47"/>
  <c r="S203" i="47"/>
  <c r="S231" i="47"/>
  <c r="S218" i="47"/>
  <c r="S187" i="47"/>
  <c r="S229" i="47"/>
  <c r="S233" i="47"/>
  <c r="S220" i="47"/>
  <c r="S172" i="47"/>
  <c r="S201" i="47"/>
  <c r="S186" i="47"/>
  <c r="S189" i="47"/>
  <c r="S213" i="47"/>
  <c r="S236" i="47"/>
  <c r="E39" i="43"/>
  <c r="S191" i="47"/>
  <c r="S184" i="47"/>
  <c r="S206" i="47"/>
  <c r="S230" i="47"/>
  <c r="S214" i="47"/>
  <c r="S165" i="47"/>
  <c r="S183" i="47"/>
  <c r="S180" i="47"/>
  <c r="Q211" i="47"/>
  <c r="Q202" i="47"/>
  <c r="Q173" i="47"/>
  <c r="Q191" i="47"/>
  <c r="Q185" i="47"/>
  <c r="Q196" i="47"/>
  <c r="Q219" i="47"/>
  <c r="Q229" i="47"/>
  <c r="E37" i="43"/>
  <c r="Q212" i="47"/>
  <c r="Q168" i="47"/>
  <c r="Q230" i="47"/>
  <c r="Q213" i="47"/>
  <c r="Q186" i="47"/>
  <c r="Q180" i="47"/>
  <c r="Q220" i="47"/>
  <c r="Q221" i="47"/>
  <c r="Q231" i="47"/>
  <c r="Q235" i="47"/>
  <c r="Q200" i="47"/>
  <c r="Q195" i="47"/>
  <c r="Q167" i="47"/>
  <c r="Q166" i="47"/>
  <c r="Q227" i="47"/>
  <c r="Q232" i="47"/>
  <c r="Q199" i="47"/>
  <c r="Q234" i="47"/>
  <c r="Q190" i="47"/>
  <c r="Q184" i="47"/>
  <c r="Q182" i="47"/>
  <c r="Q206" i="47"/>
  <c r="Q216" i="47"/>
  <c r="Q203" i="47"/>
  <c r="Q187" i="47"/>
  <c r="Q210" i="47"/>
  <c r="Q170" i="47"/>
  <c r="Q233" i="47"/>
  <c r="L216" i="47"/>
  <c r="R165" i="47"/>
  <c r="K199" i="47"/>
  <c r="U231" i="47"/>
  <c r="M188" i="47"/>
  <c r="T236" i="47"/>
  <c r="V199" i="47"/>
  <c r="N228" i="47"/>
  <c r="Q218" i="47"/>
  <c r="U204" i="47"/>
  <c r="I176" i="47"/>
  <c r="I191" i="47"/>
  <c r="I204" i="47"/>
  <c r="I184" i="47"/>
  <c r="I183" i="47"/>
  <c r="I226" i="47"/>
  <c r="I214" i="47"/>
  <c r="I236" i="47"/>
  <c r="T185" i="47"/>
  <c r="L168" i="47"/>
  <c r="K218" i="47"/>
  <c r="V236" i="47"/>
  <c r="M204" i="47"/>
  <c r="S219" i="47"/>
  <c r="V195" i="47"/>
  <c r="N210" i="47"/>
  <c r="S173" i="47"/>
  <c r="P236" i="47"/>
  <c r="L214" i="47"/>
  <c r="P197" i="47"/>
  <c r="T227" i="47"/>
  <c r="N167" i="47"/>
  <c r="V191" i="47"/>
  <c r="J200" i="47"/>
  <c r="S199" i="47"/>
  <c r="L171" i="47"/>
  <c r="P218" i="47"/>
  <c r="Q169" i="47"/>
  <c r="O219" i="47"/>
  <c r="K167" i="47"/>
  <c r="K231" i="47"/>
  <c r="K202" i="47"/>
  <c r="K168" i="47"/>
  <c r="K228" i="47"/>
  <c r="K165" i="47"/>
  <c r="K184" i="47"/>
  <c r="K211" i="47"/>
  <c r="K201" i="47"/>
  <c r="K206" i="47"/>
  <c r="K220" i="47"/>
  <c r="K203" i="47"/>
  <c r="K171" i="47"/>
  <c r="K217" i="47"/>
  <c r="K185" i="47"/>
  <c r="K196" i="47"/>
  <c r="K227" i="47"/>
  <c r="K198" i="47"/>
  <c r="K235" i="47"/>
  <c r="K221" i="47"/>
  <c r="K173" i="47"/>
  <c r="K216" i="47"/>
  <c r="K188" i="47"/>
  <c r="K215" i="47"/>
  <c r="K213" i="47"/>
  <c r="K183" i="47"/>
  <c r="K219" i="47"/>
  <c r="K229" i="47"/>
  <c r="K182" i="47"/>
  <c r="K234" i="47"/>
  <c r="K186" i="47"/>
  <c r="K172" i="47"/>
  <c r="K195" i="47"/>
  <c r="K176" i="47"/>
  <c r="K189" i="47"/>
  <c r="H20" i="43"/>
  <c r="L213" i="47"/>
  <c r="U174" i="47"/>
  <c r="K204" i="47"/>
  <c r="S225" i="47"/>
  <c r="M189" i="47"/>
  <c r="P235" i="47"/>
  <c r="Q165" i="47"/>
  <c r="N214" i="47"/>
  <c r="R214" i="47"/>
  <c r="S235" i="47"/>
  <c r="I174" i="47"/>
  <c r="I166" i="47"/>
  <c r="E29" i="43"/>
  <c r="I188" i="47"/>
  <c r="I216" i="47"/>
  <c r="I230" i="47"/>
  <c r="I229" i="47"/>
  <c r="V189" i="47"/>
  <c r="K226" i="47"/>
  <c r="Q217" i="47"/>
  <c r="M205" i="47"/>
  <c r="T233" i="47"/>
  <c r="Q197" i="47"/>
  <c r="N202" i="47"/>
  <c r="T170" i="47"/>
  <c r="Q188" i="47"/>
  <c r="L200" i="47"/>
  <c r="K232" i="47"/>
  <c r="M231" i="47"/>
  <c r="L167" i="47"/>
  <c r="V174" i="47"/>
  <c r="Q226" i="47"/>
  <c r="J213" i="47"/>
  <c r="E33" i="43"/>
  <c r="K233" i="47"/>
  <c r="Q176" i="47"/>
  <c r="N218" i="47"/>
  <c r="O233" i="47"/>
  <c r="P213" i="47"/>
  <c r="P226" i="47"/>
  <c r="P216" i="47"/>
  <c r="P203" i="47"/>
  <c r="P172" i="47"/>
  <c r="P186" i="47"/>
  <c r="P191" i="47"/>
  <c r="P202" i="47"/>
  <c r="P214" i="47"/>
  <c r="P229" i="47"/>
  <c r="P181" i="47"/>
  <c r="P210" i="47"/>
  <c r="P205" i="47"/>
  <c r="P188" i="47"/>
  <c r="P212" i="47"/>
  <c r="P176" i="47"/>
  <c r="P166" i="47"/>
  <c r="P174" i="47"/>
  <c r="P225" i="47"/>
  <c r="P231" i="47"/>
  <c r="P211" i="47"/>
  <c r="P180" i="47"/>
  <c r="P204" i="47"/>
  <c r="P185" i="47"/>
  <c r="P169" i="47"/>
  <c r="P168" i="47"/>
  <c r="P228" i="47"/>
  <c r="P195" i="47"/>
  <c r="P196" i="47"/>
  <c r="P215" i="47"/>
  <c r="P232" i="47"/>
  <c r="P206" i="47"/>
  <c r="P219" i="47"/>
  <c r="P233" i="47"/>
  <c r="P175" i="47"/>
  <c r="P221" i="47"/>
  <c r="P187" i="47"/>
  <c r="P234" i="47"/>
  <c r="P171" i="47"/>
  <c r="P201" i="47"/>
  <c r="L172" i="47"/>
  <c r="S167" i="47"/>
  <c r="K180" i="47"/>
  <c r="T229" i="47"/>
  <c r="M169" i="47"/>
  <c r="V212" i="47"/>
  <c r="R206" i="47"/>
  <c r="N182" i="47"/>
  <c r="U226" i="47"/>
  <c r="P173" i="47"/>
  <c r="I172" i="47"/>
  <c r="I182" i="47"/>
  <c r="I189" i="47"/>
  <c r="I180" i="47"/>
  <c r="I220" i="47"/>
  <c r="I234" i="47"/>
  <c r="R218" i="47"/>
  <c r="L211" i="47"/>
  <c r="Q174" i="47"/>
  <c r="K236" i="47"/>
  <c r="R233" i="47"/>
  <c r="M184" i="47"/>
  <c r="P217" i="47"/>
  <c r="R190" i="47"/>
  <c r="N195" i="47"/>
  <c r="E42" i="43"/>
  <c r="R180" i="47"/>
  <c r="L195" i="47"/>
  <c r="K197" i="47"/>
  <c r="M168" i="47"/>
  <c r="K210" i="47"/>
  <c r="Q215" i="47"/>
  <c r="N219" i="47"/>
  <c r="J211" i="47"/>
  <c r="E36" i="43"/>
  <c r="V205" i="47"/>
  <c r="L217" i="47"/>
  <c r="R211" i="47"/>
  <c r="O221" i="47"/>
  <c r="U83" i="47"/>
  <c r="AM204" i="79"/>
  <c r="AM206" i="79" s="1"/>
  <c r="J104" i="43"/>
  <c r="I104" i="43"/>
  <c r="R75" i="43"/>
  <c r="S76" i="43" s="1"/>
  <c r="U76" i="43" s="1"/>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16" i="47" l="1"/>
  <c r="W236" i="47"/>
  <c r="W172" i="47"/>
  <c r="W230" i="47"/>
  <c r="W234" i="47"/>
  <c r="H19" i="43"/>
  <c r="W233" i="47"/>
  <c r="W189" i="47"/>
  <c r="W166" i="47"/>
  <c r="W183" i="47"/>
  <c r="W215" i="47"/>
  <c r="W197" i="47"/>
  <c r="W181" i="47"/>
  <c r="W198" i="47"/>
  <c r="W182" i="47"/>
  <c r="W174" i="47"/>
  <c r="W188" i="47"/>
  <c r="W184" i="47"/>
  <c r="W210" i="47"/>
  <c r="W202" i="47"/>
  <c r="W165" i="47"/>
  <c r="W196" i="47"/>
  <c r="W168" i="47"/>
  <c r="W217" i="47"/>
  <c r="W204" i="47"/>
  <c r="W219" i="47"/>
  <c r="W203" i="47"/>
  <c r="W173" i="47"/>
  <c r="W190" i="47"/>
  <c r="W186" i="47"/>
  <c r="W229" i="47"/>
  <c r="W228" i="47"/>
  <c r="W191" i="47"/>
  <c r="W206" i="47"/>
  <c r="W167" i="47"/>
  <c r="W187" i="47"/>
  <c r="W170" i="47"/>
  <c r="W221" i="47"/>
  <c r="W176" i="47"/>
  <c r="W201" i="47"/>
  <c r="W225" i="47"/>
  <c r="W175" i="47"/>
  <c r="W200" i="47"/>
  <c r="W171" i="47"/>
  <c r="W235" i="47"/>
  <c r="W220" i="47"/>
  <c r="W214" i="47"/>
  <c r="W205" i="47"/>
  <c r="W185" i="47"/>
  <c r="W218" i="47"/>
  <c r="W211" i="47"/>
  <c r="W180" i="47"/>
  <c r="W232" i="47"/>
  <c r="E43" i="43"/>
  <c r="W213" i="47"/>
  <c r="W226" i="47"/>
  <c r="W169" i="47"/>
  <c r="W212" i="47"/>
  <c r="W199" i="47"/>
  <c r="W195" i="47"/>
  <c r="W231" i="47"/>
  <c r="W22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F39" i="43" s="1"/>
  <c r="G39"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M164" i="47"/>
  <c r="M177" i="47" s="1"/>
  <c r="M179" i="47" s="1"/>
  <c r="M192" i="47" s="1"/>
  <c r="M194" i="47" s="1"/>
  <c r="M207" i="47" s="1"/>
  <c r="M209" i="47" s="1"/>
  <c r="M222" i="47" s="1"/>
  <c r="M224" i="47" s="1"/>
  <c r="M237" i="47" s="1"/>
  <c r="H84" i="43" s="1"/>
  <c r="H85" i="43" s="1"/>
  <c r="F36" i="43"/>
  <c r="G36" i="43" s="1"/>
  <c r="F37" i="43"/>
  <c r="G37" i="43" s="1"/>
  <c r="F38" i="43"/>
  <c r="G38" i="43" s="1"/>
  <c r="J164" i="47"/>
  <c r="J177" i="47" s="1"/>
  <c r="J179" i="47" s="1"/>
  <c r="J192" i="47" s="1"/>
  <c r="J194" i="47" s="1"/>
  <c r="J207" i="47" s="1"/>
  <c r="J209" i="47" s="1"/>
  <c r="J222" i="47" s="1"/>
  <c r="J224" i="47" s="1"/>
  <c r="J237" i="47" s="1"/>
  <c r="E84" i="43" s="1"/>
  <c r="F30" i="43" s="1"/>
  <c r="G30" i="43" s="1"/>
  <c r="Q85" i="43"/>
  <c r="N85" i="43"/>
  <c r="O164" i="47"/>
  <c r="O177" i="47" s="1"/>
  <c r="O179" i="47" s="1"/>
  <c r="O192" i="47" s="1"/>
  <c r="O194" i="47" s="1"/>
  <c r="O207" i="47" s="1"/>
  <c r="O209" i="47" s="1"/>
  <c r="O222" i="47" s="1"/>
  <c r="O224" i="47" s="1"/>
  <c r="O237" i="47" s="1"/>
  <c r="J84" i="43" s="1"/>
  <c r="J85"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E85" i="43"/>
  <c r="F34" i="43"/>
  <c r="G34" i="43" s="1"/>
  <c r="F33" i="43"/>
  <c r="G33" i="43" s="1"/>
  <c r="D85" i="43"/>
  <c r="L164" i="47"/>
  <c r="L177" i="47" s="1"/>
  <c r="L179" i="47" s="1"/>
  <c r="L192" i="47" s="1"/>
  <c r="L194" i="47" s="1"/>
  <c r="L207" i="47" s="1"/>
  <c r="L209" i="47" s="1"/>
  <c r="L222" i="47" s="1"/>
  <c r="L224" i="47" s="1"/>
  <c r="L237" i="47" s="1"/>
  <c r="G84" i="43" s="1"/>
  <c r="G85"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W89" i="47"/>
  <c r="W102" i="47" s="1"/>
  <c r="G105" i="43"/>
  <c r="R85" i="43" l="1"/>
  <c r="S84" i="43"/>
  <c r="U84" i="43" s="1"/>
  <c r="F31" i="43"/>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Kristie Bullock</author>
  </authors>
  <commentList>
    <comment ref="K25" authorId="0" shapeId="0" xr:uid="{08B5E2C4-B83C-4A46-A61D-A2F3004DB1FA}">
      <text>
        <r>
          <rPr>
            <b/>
            <sz val="9"/>
            <color indexed="81"/>
            <rFont val="Tahoma"/>
            <family val="2"/>
          </rPr>
          <t>Kristie Bullock:</t>
        </r>
        <r>
          <rPr>
            <sz val="9"/>
            <color indexed="81"/>
            <rFont val="Tahoma"/>
            <family val="2"/>
          </rPr>
          <t xml:space="preserve">
Allocated based on avg % of customers during 2016 - PS =26% &amp; LP=74%</t>
        </r>
      </text>
    </comment>
    <comment ref="K26" authorId="0" shapeId="0" xr:uid="{AD9411DF-78B8-47CC-9B76-E3EF157C1C84}">
      <text>
        <r>
          <rPr>
            <b/>
            <sz val="9"/>
            <color indexed="81"/>
            <rFont val="Tahoma"/>
            <family val="2"/>
          </rPr>
          <t>Kristie Bullock:</t>
        </r>
        <r>
          <rPr>
            <sz val="9"/>
            <color indexed="81"/>
            <rFont val="Tahoma"/>
            <family val="2"/>
          </rPr>
          <t xml:space="preserve">
Allocated based on avg % of customers during 2016 - PS =26% &amp; LP=74%</t>
        </r>
      </text>
    </comment>
    <comment ref="K30" authorId="0" shapeId="0" xr:uid="{86DCA7E5-74BA-4B90-BF5E-CE58FCE7A379}">
      <text>
        <r>
          <rPr>
            <b/>
            <sz val="9"/>
            <color indexed="81"/>
            <rFont val="Tahoma"/>
            <family val="2"/>
          </rPr>
          <t>Kristie Bullock:</t>
        </r>
        <r>
          <rPr>
            <sz val="9"/>
            <color indexed="81"/>
            <rFont val="Tahoma"/>
            <family val="2"/>
          </rPr>
          <t xml:space="preserve">
Split based on % of kw &amp; kWh savings on application 44% PS &amp; 56% BB</t>
        </r>
      </text>
    </comment>
    <comment ref="K47" authorId="0" shapeId="0" xr:uid="{4431F675-DBA6-4699-8183-AE2B20CC5C28}">
      <text>
        <r>
          <rPr>
            <b/>
            <sz val="9"/>
            <color indexed="81"/>
            <rFont val="Tahoma"/>
            <family val="2"/>
          </rPr>
          <t>Kristie Bullock:</t>
        </r>
        <r>
          <rPr>
            <sz val="9"/>
            <color indexed="81"/>
            <rFont val="Tahoma"/>
            <family val="2"/>
          </rPr>
          <t xml:space="preserve">
2015 Applications:
LP - 7 - 78%
PS - 2 - 22%
</t>
        </r>
      </text>
    </comment>
    <comment ref="K48" authorId="0" shapeId="0" xr:uid="{4E73EE7B-2A34-4E17-AC2F-89C4C88BE07C}">
      <text>
        <r>
          <rPr>
            <b/>
            <sz val="9"/>
            <color indexed="81"/>
            <rFont val="Tahoma"/>
            <family val="2"/>
          </rPr>
          <t>Kristie Bullock:</t>
        </r>
        <r>
          <rPr>
            <sz val="9"/>
            <color indexed="81"/>
            <rFont val="Tahoma"/>
            <family val="2"/>
          </rPr>
          <t xml:space="preserve">
2015 Applications:
LP - 7 - 78%
PS - 2 - 22%</t>
        </r>
      </text>
    </comment>
    <comment ref="K49" authorId="0" shapeId="0" xr:uid="{A7984B4B-CB82-47B6-9182-1019ECEA6E48}">
      <text>
        <r>
          <rPr>
            <b/>
            <sz val="9"/>
            <color indexed="81"/>
            <rFont val="Tahoma"/>
            <family val="2"/>
          </rPr>
          <t>Kristie Bullock:</t>
        </r>
        <r>
          <rPr>
            <sz val="9"/>
            <color indexed="81"/>
            <rFont val="Tahoma"/>
            <family val="2"/>
          </rPr>
          <t xml:space="preserve">
Split based on 2016 Savings:
LP - 92%
PS - 8%</t>
        </r>
      </text>
    </comment>
    <comment ref="K53" authorId="0" shapeId="0" xr:uid="{8033612D-0739-4917-BB47-62E29A05DF65}">
      <text>
        <r>
          <rPr>
            <b/>
            <sz val="9"/>
            <color indexed="81"/>
            <rFont val="Tahoma"/>
            <family val="2"/>
          </rPr>
          <t>Kristie Bullock:</t>
        </r>
        <r>
          <rPr>
            <sz val="9"/>
            <color indexed="81"/>
            <rFont val="Tahoma"/>
            <family val="2"/>
          </rPr>
          <t xml:space="preserve">
Split based on savings in 2016
LP - 90%
PS - 10%</t>
        </r>
      </text>
    </comment>
    <comment ref="K54" authorId="0" shapeId="0" xr:uid="{21CE5EA2-E84C-4B26-A233-D5B11DDE854F}">
      <text>
        <r>
          <rPr>
            <b/>
            <sz val="9"/>
            <color indexed="81"/>
            <rFont val="Tahoma"/>
            <family val="2"/>
          </rPr>
          <t>Kristie Bullock:</t>
        </r>
        <r>
          <rPr>
            <sz val="9"/>
            <color indexed="81"/>
            <rFont val="Tahoma"/>
            <family val="2"/>
          </rPr>
          <t xml:space="preserve">
Allocated based on avg % of customers during 2017 - PS =26% &amp; LP=74%</t>
        </r>
      </text>
    </comment>
    <comment ref="K55" authorId="0" shapeId="0" xr:uid="{2441802A-7A9A-4C54-AEDD-66785359883D}">
      <text>
        <r>
          <rPr>
            <b/>
            <sz val="9"/>
            <color indexed="81"/>
            <rFont val="Tahoma"/>
            <family val="2"/>
          </rPr>
          <t>Kristie Bullock:</t>
        </r>
        <r>
          <rPr>
            <sz val="9"/>
            <color indexed="81"/>
            <rFont val="Tahoma"/>
            <family val="2"/>
          </rPr>
          <t xml:space="preserve">
Allocated based on avg % of customers during 2017 - PS =26% &amp; LP=74%</t>
        </r>
      </text>
    </comment>
    <comment ref="K58" authorId="0" shapeId="0" xr:uid="{E99C71B9-93DC-41FD-A2CB-EA2E2439C635}">
      <text>
        <r>
          <rPr>
            <b/>
            <sz val="9"/>
            <color indexed="81"/>
            <rFont val="Tahoma"/>
            <family val="2"/>
          </rPr>
          <t>Kristie Bullock:</t>
        </r>
        <r>
          <rPr>
            <sz val="9"/>
            <color indexed="81"/>
            <rFont val="Tahoma"/>
            <family val="2"/>
          </rPr>
          <t xml:space="preserve">
Allocated based on avg % of customers during 2017 - PS =26% &amp; LP=74%</t>
        </r>
      </text>
    </comment>
    <comment ref="K59" authorId="0" shapeId="0" xr:uid="{A27429A0-1B00-4A86-A194-62147200E35D}">
      <text>
        <r>
          <rPr>
            <b/>
            <sz val="9"/>
            <color indexed="81"/>
            <rFont val="Tahoma"/>
            <family val="2"/>
          </rPr>
          <t>Kristie Bullock:</t>
        </r>
        <r>
          <rPr>
            <sz val="9"/>
            <color indexed="81"/>
            <rFont val="Tahoma"/>
            <family val="2"/>
          </rPr>
          <t xml:space="preserve">
Allocated based on avg % of customers during 2017 - PS =26% &amp; LP=74%</t>
        </r>
      </text>
    </comment>
    <comment ref="K60" authorId="0" shapeId="0" xr:uid="{3C3D0686-080F-4FEB-9F45-7B4268ACCBDC}">
      <text>
        <r>
          <rPr>
            <b/>
            <sz val="9"/>
            <color indexed="81"/>
            <rFont val="Tahoma"/>
            <family val="2"/>
          </rPr>
          <t>Kristie Bullock:</t>
        </r>
        <r>
          <rPr>
            <sz val="9"/>
            <color indexed="81"/>
            <rFont val="Tahoma"/>
            <family val="2"/>
          </rPr>
          <t xml:space="preserve">
Allocated based on avg % of customers during 2017 - PS =26% &amp; LP=74%</t>
        </r>
      </text>
    </comment>
    <comment ref="K81" authorId="0" shapeId="0" xr:uid="{7436EA9B-DF2D-408C-9354-614A710DD48B}">
      <text>
        <r>
          <rPr>
            <b/>
            <sz val="9"/>
            <color indexed="81"/>
            <rFont val="Tahoma"/>
            <family val="2"/>
          </rPr>
          <t>Kristie Bullock:</t>
        </r>
        <r>
          <rPr>
            <sz val="9"/>
            <color indexed="81"/>
            <rFont val="Tahoma"/>
            <family val="2"/>
          </rPr>
          <t xml:space="preserve">
Allocated based on avg % of customers during 2017 - PS =26% &amp; LP=74%</t>
        </r>
      </text>
    </comment>
    <comment ref="K84" authorId="0" shapeId="0" xr:uid="{A431D4F7-273E-44E6-961F-D064CD16BCC5}">
      <text>
        <r>
          <rPr>
            <b/>
            <sz val="9"/>
            <color indexed="81"/>
            <rFont val="Tahoma"/>
            <family val="2"/>
          </rPr>
          <t>Kristie Bullock:</t>
        </r>
        <r>
          <rPr>
            <sz val="9"/>
            <color indexed="81"/>
            <rFont val="Tahoma"/>
            <family val="2"/>
          </rPr>
          <t xml:space="preserve">
Allocated based on avg % of customers during 2017 - PS =26% &amp; LP=74%</t>
        </r>
      </text>
    </comment>
    <comment ref="K85" authorId="0" shapeId="0" xr:uid="{D2F1E48A-3C6A-4B3F-8BA7-CDE8BD9F9458}">
      <text>
        <r>
          <rPr>
            <b/>
            <sz val="9"/>
            <color indexed="81"/>
            <rFont val="Tahoma"/>
            <family val="2"/>
          </rPr>
          <t>Kristie Bullock:</t>
        </r>
        <r>
          <rPr>
            <sz val="9"/>
            <color indexed="81"/>
            <rFont val="Tahoma"/>
            <family val="2"/>
          </rPr>
          <t xml:space="preserve">
Allocated based on avg % of customers during 2017 - PS =26% &amp; LP=74%</t>
        </r>
      </text>
    </comment>
    <comment ref="K86" authorId="0" shapeId="0" xr:uid="{47B2A584-F763-44F3-83A7-5879AC104A26}">
      <text>
        <r>
          <rPr>
            <b/>
            <sz val="9"/>
            <color indexed="81"/>
            <rFont val="Tahoma"/>
            <family val="2"/>
          </rPr>
          <t>Kristie Bullock:</t>
        </r>
        <r>
          <rPr>
            <sz val="9"/>
            <color indexed="81"/>
            <rFont val="Tahoma"/>
            <family val="2"/>
          </rPr>
          <t xml:space="preserve">
Allocated based on avg % of customers during 2017 - PS =26% &amp; LP=74%</t>
        </r>
      </text>
    </comment>
    <comment ref="K87" authorId="0" shapeId="0" xr:uid="{6A01032F-CC54-4B6B-B3D7-70B92BE1646E}">
      <text>
        <r>
          <rPr>
            <b/>
            <sz val="9"/>
            <color indexed="81"/>
            <rFont val="Tahoma"/>
            <family val="2"/>
          </rPr>
          <t>Kristie Bullock:</t>
        </r>
        <r>
          <rPr>
            <sz val="9"/>
            <color indexed="81"/>
            <rFont val="Tahoma"/>
            <family val="2"/>
          </rPr>
          <t xml:space="preserve">
Allocated based on avg % of customers during 2017 - PS =26% &amp; LP=74%</t>
        </r>
      </text>
    </comment>
    <comment ref="K88" authorId="0" shapeId="0" xr:uid="{FFD5F978-D608-4AC5-B614-00F36F6E6837}">
      <text>
        <r>
          <rPr>
            <b/>
            <sz val="9"/>
            <color indexed="81"/>
            <rFont val="Tahoma"/>
            <family val="2"/>
          </rPr>
          <t>Kristie Bullock:</t>
        </r>
        <r>
          <rPr>
            <sz val="9"/>
            <color indexed="81"/>
            <rFont val="Tahoma"/>
            <family val="2"/>
          </rPr>
          <t xml:space="preserve">
Allocated based on avg % of customers during 2017 - PS =26% &amp; LP=74%</t>
        </r>
      </text>
    </comment>
    <comment ref="K89" authorId="0" shapeId="0" xr:uid="{1F88F2B0-BA8C-403D-831D-BF86BF8A9AFA}">
      <text>
        <r>
          <rPr>
            <b/>
            <sz val="9"/>
            <color indexed="81"/>
            <rFont val="Tahoma"/>
            <family val="2"/>
          </rPr>
          <t>Kristie Bullock:</t>
        </r>
        <r>
          <rPr>
            <sz val="9"/>
            <color indexed="81"/>
            <rFont val="Tahoma"/>
            <family val="2"/>
          </rPr>
          <t xml:space="preserve">
Allocated based on avg % of customers during 2017 - PS =26% &amp; LP=74%</t>
        </r>
      </text>
    </comment>
    <comment ref="K90" authorId="0" shapeId="0" xr:uid="{0E49D43C-4A72-4A5D-8C5A-51D3A2916929}">
      <text>
        <r>
          <rPr>
            <b/>
            <sz val="9"/>
            <color indexed="81"/>
            <rFont val="Tahoma"/>
            <family val="2"/>
          </rPr>
          <t>Kristie Bullock:</t>
        </r>
        <r>
          <rPr>
            <sz val="9"/>
            <color indexed="81"/>
            <rFont val="Tahoma"/>
            <family val="2"/>
          </rPr>
          <t xml:space="preserve">
Allocated based on avg % of customers during 2017 - PS =26% &amp; LP=74%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<sst xmlns="http://schemas.openxmlformats.org/spreadsheetml/2006/main" count="4823" uniqueCount="978">
  <si>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</si>
  <si>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</si>
  <si>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</si>
  <si>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</si>
  <si>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</si>
  <si>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</si>
  <si>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</si>
  <si>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</si>
  <si>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</si>
  <si>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</si>
  <si>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</si>
  <si>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</si>
  <si>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</si>
  <si>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</si>
  <si>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</si>
  <si>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</si>
  <si>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</si>
  <si>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</si>
  <si>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</si>
  <si>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</si>
  <si>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</si>
  <si>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</si>
  <si>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</si>
  <si>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</si>
  <si>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</si>
  <si>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</si>
  <si>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</si>
  <si>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</si>
  <si>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</si>
  <si>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</si>
  <si>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</si>
  <si>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</si>
  <si>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</si>
  <si>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</si>
  <si>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</si>
  <si>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</si>
  <si>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</si>
  <si>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</si>
  <si>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</si>
  <si>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</si>
  <si>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</si>
  <si>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</si>
  <si>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</si>
  <si>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</si>
  <si>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</si>
  <si>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</si>
  <si>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</si>
  <si>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</si>
  <si>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</si>
  <si>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</si>
  <si>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</si>
  <si>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</si>
  <si>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</si>
  <si>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</si>
  <si>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</si>
  <si>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</si>
  <si>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</si>
  <si>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</si>
  <si>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</si>
  <si>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</si>
  <si>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</si>
  <si>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</si>
  <si>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</si>
  <si>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</si>
  <si>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</si>
  <si>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</si>
  <si>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</si>
  <si>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</si>
  <si>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</si>
  <si>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</si>
  <si>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</si>
  <si>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</si>
  <si>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</si>
  <si>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</si>
  <si>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</si>
  <si>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</si>
  <si>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</si>
  <si>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</si>
  <si>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</si>
  <si>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</si>
  <si>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</si>
  <si>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</si>
  <si>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</si>
  <si>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</si>
  <si>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</si>
  <si>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</si>
  <si>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</si>
  <si>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</si>
  <si>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</si>
  <si>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</si>
  <si>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</si>
  <si>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</si>
  <si>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</si>
  <si>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</si>
  <si>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</si>
  <si>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</si>
  <si>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</si>
  <si>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</si>
  <si>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</si>
  <si>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</si>
  <si>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</si>
  <si>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</si>
  <si>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</si>
  <si>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</si>
  <si>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</si>
  <si>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</si>
  <si>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</si>
  <si>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</si>
  <si>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</si>
  <si>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</si>
  <si>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</si>
  <si>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</si>
  <si>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</si>
  <si>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</si>
  <si>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</si>
  <si>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</si>
  <si>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</si>
  <si>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</si>
  <si>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</si>
  <si>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</si>
  <si>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</si>
  <si>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</si>
  <si>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</si>
  <si>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</si>
  <si>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</si>
  <si>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</si>
  <si>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</si>
  <si>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</si>
  <si>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</si>
  <si>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</si>
  <si>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</si>
  <si>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</si>
  <si>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</si>
  <si>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</si>
  <si>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</si>
  <si>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</si>
  <si>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</si>
  <si>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</si>
  <si>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</si>
  <si>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</si>
  <si>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</si>
  <si>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</si>
  <si>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</si>
  <si>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</si>
  <si>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</si>
  <si>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</si>
  <si>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</si>
  <si>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</si>
  <si>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</si>
  <si>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</si>
  <si>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</si>
  <si>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</si>
  <si>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</si>
  <si>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</si>
  <si>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</si>
  <si>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</si>
  <si>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</si>
  <si>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</si>
  <si>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</si>
  <si>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</si>
  <si>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</si>
  <si>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</si>
  <si>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</si>
  <si>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</si>
  <si>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</si>
  <si>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</si>
  <si>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</si>
  <si>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</si>
  <si>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</si>
  <si>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</si>
  <si>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</si>
  <si>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</si>
  <si>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</si>
  <si>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</si>
  <si>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</si>
  <si>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</si>
  <si>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</si>
  <si>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</si>
  <si>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</si>
  <si>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</si>
  <si>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</si>
  <si>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</si>
  <si>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</si>
  <si>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</si>
  <si>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</si>
  <si>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</si>
  <si>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</si>
  <si>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</si>
  <si>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</si>
  <si>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</si>
  <si>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</si>
  <si>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</si>
  <si>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</si>
  <si>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</si>
  <si>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</si>
  <si>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</si>
  <si>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</si>
  <si>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</si>
  <si>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</si>
  <si>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</si>
  <si>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</si>
  <si>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</si>
  <si>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</si>
  <si>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</si>
  <si>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</si>
  <si>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</si>
  <si>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</si>
  <si>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</si>
  <si>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</si>
  <si>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</si>
  <si>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</si>
  <si>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</si>
  <si>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</si>
  <si>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</si>
  <si>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</si>
  <si>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</si>
  <si>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</si>
  <si>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</si>
  <si>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</si>
  <si>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</si>
  <si>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</si>
  <si>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</si>
  <si>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</si>
  <si>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</si>
  <si>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</si>
  <si>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</si>
  <si>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</si>
  <si>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</si>
  <si>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</si>
  <si>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</si>
  <si>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</si>
  <si>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</si>
  <si>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</si>
  <si>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</si>
  <si>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</si>
  <si>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</si>
  <si>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</si>
  <si>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</si>
  <si>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</si>
  <si>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</si>
  <si>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</si>
  <si>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</si>
  <si>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</si>
  <si>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</si>
  <si>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</si>
  <si>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</si>
  <si>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</si>
  <si>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</si>
  <si>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</si>
  <si>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</si>
  <si>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</si>
  <si>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</si>
  <si>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</si>
  <si>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</si>
  <si>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</si>
  <si>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</si>
  <si>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</si>
  <si>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</si>
  <si>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</si>
  <si>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</si>
  <si>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</si>
  <si>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</si>
  <si>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</si>
  <si>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</si>
  <si>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</si>
  <si>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</si>
  <si>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</si>
  <si>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</si>
  <si>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</si>
  <si>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</si>
  <si>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</si>
  <si>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</si>
  <si>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</si>
  <si>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</si>
  <si>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</si>
  <si>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</si>
  <si>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</si>
  <si>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</si>
  <si>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</si>
  <si>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</si>
  <si>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</si>
  <si>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</si>
  <si>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</si>
  <si>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</si>
  <si>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</si>
  <si>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</si>
  <si>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</si>
  <si>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</si>
  <si>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</si>
  <si>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</si>
  <si>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</si>
  <si>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</si>
  <si>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</si>
  <si>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</si>
  <si>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</si>
  <si>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</si>
  <si>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</si>
  <si>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</si>
  <si>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</si>
  <si>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</si>
  <si>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</si>
  <si>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</si>
  <si>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</si>
  <si>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</si>
  <si>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</si>
  <si>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</si>
  <si>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</si>
  <si>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</si>
  <si>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</si>
  <si>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</si>
  <si>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</si>
  <si>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</si>
  <si>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</si>
  <si>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</si>
  <si>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</si>
  <si>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</si>
  <si>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</si>
  <si>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</si>
  <si>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</si>
  <si>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</si>
  <si>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</si>
  <si>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</si>
  <si>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</si>
  <si>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</si>
  <si>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</si>
  <si>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</si>
  <si>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</si>
  <si>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</si>
  <si>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</si>
  <si>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</si>
  <si>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</si>
  <si>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</si>
  <si>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</si>
  <si>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</si>
  <si>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</si>
  <si>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</si>
  <si>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</si>
  <si>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</si>
  <si>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</si>
  <si>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</si>
  <si>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</si>
  <si>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</si>
  <si>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</si>
  <si>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</si>
  <si>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</si>
  <si>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</si>
  <si>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</si>
  <si>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</si>
  <si>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</si>
  <si>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</si>
  <si>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</si>
  <si>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</si>
  <si>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</si>
  <si>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</si>
  <si>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</si>
  <si>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</si>
  <si>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</si>
  <si>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</si>
  <si>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</si>
  <si>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</si>
  <si>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</si>
  <si>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</si>
  <si>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</si>
  <si>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</si>
  <si>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</si>
  <si>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</si>
  <si>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</si>
  <si>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</si>
  <si>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</si>
  <si>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</si>
  <si>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</si>
  <si>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</si>
  <si>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</si>
  <si>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</si>
  <si>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</si>
  <si>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</si>
  <si>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</si>
  <si>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</si>
  <si>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</si>
  <si>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</si>
  <si>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</si>
  <si>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</si>
  <si>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</si>
  <si>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</si>
  <si>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</si>
  <si>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</si>
  <si>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</si>
  <si>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</si>
  <si>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</si>
  <si>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</si>
  <si>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</si>
  <si>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</si>
  <si>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</si>
  <si>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</si>
  <si>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</si>
  <si>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</si>
  <si>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</si>
  <si>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</si>
  <si>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</si>
  <si>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</si>
  <si>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</si>
  <si>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</si>
  <si>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</si>
  <si>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</si>
  <si>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</si>
  <si>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</si>
  <si>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</si>
  <si>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</si>
  <si>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</si>
  <si>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</si>
  <si>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</si>
  <si>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</si>
  <si>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</si>
  <si>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</si>
  <si>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</si>
  <si>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</si>
  <si>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</si>
  <si>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</si>
  <si>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</si>
  <si>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</si>
  <si>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</si>
  <si>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</si>
  <si>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</si>
  <si>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</si>
  <si>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</si>
  <si>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</si>
  <si>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</si>
  <si>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</si>
  <si>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</si>
  <si>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</si>
  <si>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</si>
  <si>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</si>
  <si>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</si>
  <si>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</si>
  <si>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</si>
  <si>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</si>
  <si>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</si>
  <si>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</si>
  <si>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</si>
  <si>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</si>
  <si>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</si>
  <si>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</si>
  <si>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</si>
  <si>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</si>
  <si>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</si>
  <si>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</si>
  <si>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</si>
  <si>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</si>
  <si>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</si>
  <si>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</si>
  <si>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</si>
  <si>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</si>
  <si>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</si>
  <si>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</si>
  <si>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</si>
  <si>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</si>
  <si>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</si>
  <si>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</si>
  <si>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</si>
  <si>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</si>
  <si>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</si>
  <si>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</si>
  <si>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</si>
  <si>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</si>
  <si>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</si>
  <si>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</si>
  <si>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</si>
  <si>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</si>
  <si>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</si>
  <si>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</si>
  <si>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</si>
  <si>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</si>
  <si>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</si>
  <si>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</si>
  <si>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</si>
  <si>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</si>
  <si>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</si>
  <si>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</si>
  <si>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</si>
  <si>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</si>
  <si>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</si>
  <si>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</si>
  <si>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</si>
  <si>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</si>
  <si>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</si>
  <si>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</si>
  <si>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</si>
  <si>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</si>
  <si>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</si>
  <si>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</si>
  <si>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</si>
  <si>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</si>
  <si>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</si>
  <si>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</si>
  <si>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</si>
  <si>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</si>
  <si>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</si>
  <si>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</si>
  <si>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</si>
  <si>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</si>
  <si>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</si>
  <si>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</si>
  <si>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</si>
  <si>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</si>
  <si>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</si>
  <si>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</si>
  <si>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</si>
  <si>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</si>
  <si>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</si>
  <si>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</si>
  <si>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</si>
  <si>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</si>
  <si>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</si>
  <si>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</si>
  <si>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</si>
  <si>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</si>
  <si>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</si>
  <si>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</si>
  <si>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</si>
  <si>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</si>
  <si>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</si>
  <si>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</si>
  <si>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</si>
  <si>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</si>
  <si>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</si>
  <si>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</si>
  <si>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</si>
  <si>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</si>
  <si>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</si>
  <si>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</si>
  <si>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</si>
  <si>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</si>
  <si>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</si>
  <si>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</si>
  <si>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</si>
  <si>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</si>
  <si>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</si>
  <si>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</si>
  <si>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</si>
  <si>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</si>
  <si>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</si>
  <si>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</si>
  <si>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</si>
  <si>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</si>
  <si>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</si>
  <si>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</si>
  <si>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</si>
  <si>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</si>
  <si>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</si>
  <si>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</si>
  <si>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</si>
  <si>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</si>
  <si>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</si>
  <si>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</si>
  <si>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</si>
  <si>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</si>
  <si>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</si>
  <si>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</si>
  <si>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</si>
  <si>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</si>
  <si>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</si>
  <si>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</si>
  <si>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</si>
  <si>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</si>
  <si>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</si>
  <si>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</si>
  <si>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</si>
  <si>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</si>
  <si>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</si>
  <si>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</si>
  <si>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</si>
  <si>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</si>
  <si>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</si>
  <si>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</si>
  <si>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</si>
  <si>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</si>
  <si>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</si>
  <si>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</si>
  <si>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</si>
  <si>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</si>
  <si>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</si>
  <si>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</si>
  <si>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</si>
  <si>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</si>
  <si>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</si>
  <si>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</si>
  <si>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</si>
  <si>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</si>
  <si>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</si>
  <si>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</si>
  <si>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</si>
  <si>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</si>
  <si>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</si>
  <si>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</si>
  <si>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</si>
  <si>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</si>
  <si>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</si>
  <si>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</si>
  <si>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</si>
  <si>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</si>
  <si>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</si>
  <si>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</si>
  <si>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</si>
  <si>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</si>
  <si>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</si>
  <si>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</si>
  <si>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</si>
  <si>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</si>
  <si>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</si>
  <si>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</si>
  <si>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</si>
  <si>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</si>
  <si>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</si>
  <si>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</si>
  <si>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</si>
  <si>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</si>
  <si>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</si>
  <si>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</si>
  <si>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</si>
  <si>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</si>
  <si>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</si>
  <si>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</si>
  <si>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</si>
  <si>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</si>
  <si>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</si>
  <si>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</si>
  <si>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</si>
  <si>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</si>
  <si>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</si>
  <si>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</si>
  <si>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</si>
  <si>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</si>
  <si>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</si>
  <si>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</si>
  <si>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</si>
  <si>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</si>
  <si>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</si>
  <si>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</si>
  <si>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</si>
  <si>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</si>
  <si>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</si>
  <si>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</si>
  <si>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</si>
  <si>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</si>
  <si>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</si>
  <si>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</si>
  <si>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</si>
  <si>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</si>
  <si>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</si>
  <si>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</si>
  <si>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</si>
  <si>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</si>
  <si>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</si>
  <si>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</si>
  <si>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</si>
  <si>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</si>
  <si>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</si>
  <si>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</si>
  <si>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</si>
  <si>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</si>
  <si>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</si>
  <si>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</si>
  <si>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</si>
  <si>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</si>
  <si>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</si>
  <si>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</si>
  <si>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</si>
  <si>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</si>
  <si>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</si>
  <si>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</si>
  <si>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</si>
  <si>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</si>
  <si>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</si>
  <si>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</si>
  <si>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</si>
  <si>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</si>
  <si>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</si>
  <si>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</si>
  <si>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</si>
  <si>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</si>
  <si>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</si>
  <si>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</si>
  <si>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</si>
  <si>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</si>
  <si>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</si>
  <si>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</si>
  <si>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</si>
  <si>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</si>
  <si>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</si>
  <si>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</si>
  <si>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</si>
  <si>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</si>
  <si>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</si>
  <si>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</si>
  <si>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</si>
  <si>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</si>
  <si>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</si>
  <si>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</si>
  <si>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</si>
  <si>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</si>
  <si>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</si>
  <si>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</si>
  <si>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</si>
  <si>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</si>
  <si>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</si>
  <si>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</si>
  <si>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</si>
  <si>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</si>
  <si>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</si>
  <si>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</si>
  <si>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</si>
  <si>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</si>
  <si>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</si>
  <si>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</si>
  <si>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</si>
  <si>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</si>
  <si>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</si>
  <si>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</si>
  <si>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</si>
  <si>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</si>
  <si>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</si>
  <si>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</si>
  <si>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</si>
  <si>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</si>
  <si>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</si>
  <si>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</si>
  <si>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</si>
  <si>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</si>
  <si>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</si>
  <si>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</si>
  <si>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</si>
  <si>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</si>
  <si>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</si>
  <si>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</si>
  <si>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</si>
  <si>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</si>
  <si>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</si>
  <si>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</si>
  <si>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</si>
  <si>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</si>
  <si>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</si>
  <si>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</si>
  <si>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</si>
  <si>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</si>
  <si>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</si>
  <si>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</si>
  <si>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</si>
  <si>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</si>
  <si>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</si>
  <si>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</si>
  <si>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</si>
  <si>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</si>
  <si>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</si>
  <si>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General Service 50 - 4,999 kW</t>
  </si>
  <si>
    <t>2011 Decision &amp; Order, June 17/11, page 8</t>
  </si>
  <si>
    <t>EB-2009-0207</t>
  </si>
  <si>
    <t>EB-2010-0140</t>
  </si>
  <si>
    <t>EB-2011-0193</t>
  </si>
  <si>
    <t>EB-2012-0159</t>
  </si>
  <si>
    <t>EB-2013-0164</t>
  </si>
  <si>
    <t>EB-2014-0091</t>
  </si>
  <si>
    <t>EB-2015-0086</t>
  </si>
  <si>
    <t>EB-2016-0090</t>
  </si>
  <si>
    <t>EB-2017-0058</t>
  </si>
  <si>
    <t>2016:</t>
  </si>
  <si>
    <t>#</t>
  </si>
  <si>
    <t>LDC
Name</t>
  </si>
  <si>
    <t>Region</t>
  </si>
  <si>
    <t>Program
Name</t>
  </si>
  <si>
    <t>Framework
(Legacy / CFF)</t>
  </si>
  <si>
    <t>Funding
Mechanism
(FCR/P4P)</t>
  </si>
  <si>
    <t>Implementation
Year</t>
  </si>
  <si>
    <t>Application
Identification
Number</t>
  </si>
  <si>
    <t>Facility
Address
City</t>
  </si>
  <si>
    <t>Project
Description</t>
  </si>
  <si>
    <t>Project
Track</t>
  </si>
  <si>
    <t>Energy Savings 2016</t>
  </si>
  <si>
    <t>Demand Savings 2016</t>
  </si>
  <si>
    <t>Lakeland Power Distribution Ltd.</t>
  </si>
  <si>
    <t>N/A</t>
  </si>
  <si>
    <t>2015 - 2020 Conservation First Framework - Approved Province Wide Program</t>
  </si>
  <si>
    <t>FCR</t>
  </si>
  <si>
    <t>EA-001</t>
  </si>
  <si>
    <t>I (GS&gt;50)</t>
  </si>
  <si>
    <t>n/a</t>
  </si>
  <si>
    <t>Parry Sound</t>
  </si>
  <si>
    <t>Prescriptive</t>
  </si>
  <si>
    <t>GS&gt;50</t>
  </si>
  <si>
    <t>Southwest Ontario</t>
  </si>
  <si>
    <t>residential</t>
  </si>
  <si>
    <t>Annual</t>
  </si>
  <si>
    <t>Coupon (Bi-Annual)</t>
  </si>
  <si>
    <t xml:space="preserve">Residential </t>
  </si>
  <si>
    <t>Provincial</t>
  </si>
  <si>
    <t>Engineered Lighting</t>
  </si>
  <si>
    <t>Prescriptive Lighting</t>
  </si>
  <si>
    <t>G (GS&lt;50)</t>
  </si>
  <si>
    <t xml:space="preserve">PARRY SOUND </t>
  </si>
  <si>
    <t>GS&lt;50</t>
  </si>
  <si>
    <t>Regional</t>
  </si>
  <si>
    <t>420004-004</t>
  </si>
  <si>
    <r>
      <rPr>
        <b/>
        <sz val="11"/>
        <color theme="1"/>
        <rFont val="Calibri"/>
        <family val="2"/>
        <scheme val="minor"/>
      </rPr>
      <t>2017:</t>
    </r>
  </si>
  <si>
    <t>2011 - 2014 + 2015 Extension Legacy Green Energy Act Framework</t>
  </si>
  <si>
    <t>Blended baseline impacts</t>
  </si>
  <si>
    <t>GS &lt; 50</t>
  </si>
  <si>
    <t>East</t>
  </si>
  <si>
    <t>Blended baseline impacts - TRUE-UP</t>
  </si>
  <si>
    <t xml:space="preserve">Adjustment </t>
  </si>
  <si>
    <t>2015 - 2020 Conservation First Framework</t>
  </si>
  <si>
    <t>PARRY SOUND</t>
  </si>
  <si>
    <t>R</t>
  </si>
  <si>
    <t>Balance of Province</t>
  </si>
  <si>
    <t>Ontario</t>
  </si>
  <si>
    <t>Save on Energy Heating &amp; Cooling Program</t>
  </si>
  <si>
    <t>939786</t>
  </si>
  <si>
    <t>LPD-07-00002</t>
  </si>
  <si>
    <t>LPD-07-00003</t>
  </si>
  <si>
    <t>LPD-31-00978</t>
  </si>
  <si>
    <t>LPD-31-00979</t>
  </si>
  <si>
    <t>LPD-49-01950</t>
  </si>
  <si>
    <t>LPD-49-01951</t>
  </si>
  <si>
    <t>LPD-49-01957</t>
  </si>
  <si>
    <t>LPD-49-02038</t>
  </si>
  <si>
    <t>LPD-49-02047</t>
  </si>
  <si>
    <t>LPD-52-02317</t>
  </si>
  <si>
    <t>LPD-52-02318</t>
  </si>
  <si>
    <t>LPD-52-02319</t>
  </si>
  <si>
    <t>LPD-52-02320</t>
  </si>
  <si>
    <t>Save on Energy Instant Discount Program</t>
  </si>
  <si>
    <t>Union</t>
  </si>
  <si>
    <t>Whole Home Pilot Program</t>
  </si>
  <si>
    <t>174625</t>
  </si>
  <si>
    <t>G&lt;50</t>
  </si>
  <si>
    <t>185591</t>
  </si>
  <si>
    <t>172600</t>
  </si>
  <si>
    <t>178276</t>
  </si>
  <si>
    <t>181267</t>
  </si>
  <si>
    <t>185467</t>
  </si>
  <si>
    <t>162111</t>
  </si>
  <si>
    <t>177932</t>
  </si>
  <si>
    <t>173703</t>
  </si>
  <si>
    <t>172541</t>
  </si>
  <si>
    <t>177885</t>
  </si>
  <si>
    <t>Individual</t>
  </si>
  <si>
    <t>420005-002</t>
  </si>
  <si>
    <t>420005-003</t>
  </si>
  <si>
    <t>420018-011</t>
  </si>
  <si>
    <t>420018-012</t>
  </si>
  <si>
    <t>420018-016</t>
  </si>
  <si>
    <t>420018-022</t>
  </si>
  <si>
    <t>420018-023</t>
  </si>
  <si>
    <t>420018-024</t>
  </si>
  <si>
    <t>420018-025</t>
  </si>
  <si>
    <t>420018-026</t>
  </si>
  <si>
    <t>420018-027</t>
  </si>
  <si>
    <t>420018-028</t>
  </si>
  <si>
    <t>420018-029</t>
  </si>
  <si>
    <t>420042-012</t>
  </si>
  <si>
    <t>420042-013</t>
  </si>
  <si>
    <t>420042-014</t>
  </si>
  <si>
    <t>420042-017</t>
  </si>
  <si>
    <t>420042-019</t>
  </si>
  <si>
    <t>420042-020</t>
  </si>
  <si>
    <t>420042-021</t>
  </si>
  <si>
    <t>420042-023</t>
  </si>
  <si>
    <t>420042-024</t>
  </si>
  <si>
    <t>420042-027</t>
  </si>
  <si>
    <t>420042-028</t>
  </si>
  <si>
    <t>420005-001</t>
  </si>
  <si>
    <t>GS &gt; 50</t>
  </si>
  <si>
    <t>420022-012</t>
  </si>
  <si>
    <t>420042-029</t>
  </si>
  <si>
    <t>2018:</t>
  </si>
  <si>
    <t>Program_Name</t>
  </si>
  <si>
    <t>Application_ID</t>
  </si>
  <si>
    <t>Rate Class</t>
  </si>
  <si>
    <t>Building_
Address_
City</t>
  </si>
  <si>
    <t>Net Savings</t>
  </si>
  <si>
    <t>Business Refrigeration Incentive</t>
  </si>
  <si>
    <t>BRI-420128-010</t>
  </si>
  <si>
    <t>BRI-420128-001</t>
  </si>
  <si>
    <t>BRI-420128-002</t>
  </si>
  <si>
    <t>BRI-420128-004</t>
  </si>
  <si>
    <t>Small Business Lighting</t>
  </si>
  <si>
    <t>420005-072</t>
  </si>
  <si>
    <t>420004-010</t>
  </si>
  <si>
    <t>420004-016</t>
  </si>
  <si>
    <t>420004-007</t>
  </si>
  <si>
    <t>420004-012</t>
  </si>
  <si>
    <t>420004-017</t>
  </si>
  <si>
    <t>420004-018</t>
  </si>
  <si>
    <t>420004-014</t>
  </si>
  <si>
    <t>420004-008</t>
  </si>
  <si>
    <t>420004-019</t>
  </si>
  <si>
    <t>420005-018</t>
  </si>
  <si>
    <t>420005-028</t>
  </si>
  <si>
    <t>420005-033</t>
  </si>
  <si>
    <t>420005-035</t>
  </si>
  <si>
    <t>420005-036</t>
  </si>
  <si>
    <t>420005-049</t>
  </si>
  <si>
    <t>420005-046</t>
  </si>
  <si>
    <t>420005-047</t>
  </si>
  <si>
    <t>420005-062</t>
  </si>
  <si>
    <t>420005-068</t>
  </si>
  <si>
    <t>420005-069</t>
  </si>
  <si>
    <t>420005-070</t>
  </si>
  <si>
    <t xml:space="preserve">Save on Energy Instant Discount Program - Residential </t>
  </si>
  <si>
    <t xml:space="preserve">Whole Home Pilot Program - Residential </t>
  </si>
  <si>
    <t>Tier 1</t>
  </si>
  <si>
    <t>Consumer</t>
  </si>
  <si>
    <t>Parry Sound Power Corporation</t>
  </si>
  <si>
    <t>EE</t>
  </si>
  <si>
    <t>Business</t>
  </si>
  <si>
    <t>Commercial &amp; Institutional</t>
  </si>
  <si>
    <t>Pre-2011 Programs Completed in 2011</t>
  </si>
  <si>
    <t>Tier 1 - 2011 Adjustment</t>
  </si>
  <si>
    <t>C&amp;I</t>
  </si>
  <si>
    <t>HVAC</t>
  </si>
  <si>
    <t>Home Assistance</t>
  </si>
  <si>
    <t>Commercial</t>
  </si>
  <si>
    <t>Annual Coupons</t>
  </si>
  <si>
    <t>Bi-Annual Retailer Events</t>
  </si>
  <si>
    <t>DR</t>
  </si>
  <si>
    <t>Time-of-Use Savings</t>
  </si>
  <si>
    <t>HAP</t>
  </si>
  <si>
    <t>Efficiency - Equipment Replacement Incentive Initiative</t>
  </si>
  <si>
    <t xml:space="preserve">Commercial </t>
  </si>
  <si>
    <t>Direct Install Lighting - Small Business Lighting</t>
  </si>
  <si>
    <t xml:space="preserve">Home Assistant </t>
  </si>
  <si>
    <t>GL Balance</t>
  </si>
  <si>
    <t>True Up</t>
  </si>
  <si>
    <t>DR 20.1568.800</t>
  </si>
  <si>
    <t>CR 20.4080.916</t>
  </si>
  <si>
    <t>DR 20.1568.802</t>
  </si>
  <si>
    <t>EB-2019-0051</t>
  </si>
  <si>
    <t>2020 IRM Rate Application</t>
  </si>
  <si>
    <t>2021 IRM Application</t>
  </si>
  <si>
    <t>EB-2018-0050</t>
  </si>
  <si>
    <t>2018 Persistence into 2019 - Used 2017 LDC Persistence from the 2017 Verified annual results report (Except for refrigeration program because there was 0 in 2017 so I assumed it persisted at 100% like all the other programs did... Looked at the province wide persistence but it was over 100% so didn't feel that was appropriate to use)</t>
  </si>
  <si>
    <t>Save on Energy Smart Thermostat Program</t>
  </si>
  <si>
    <t>LDC Application ID</t>
  </si>
  <si>
    <t>Customer class</t>
  </si>
  <si>
    <t>Town</t>
  </si>
  <si>
    <t>LRAM YEAR</t>
  </si>
  <si>
    <t>Lead LDC</t>
  </si>
  <si>
    <t>Program Name</t>
  </si>
  <si>
    <t>IESO Reporting Period</t>
  </si>
  <si>
    <t>Project Completion Date</t>
  </si>
  <si>
    <t>Total Incentive ($)</t>
  </si>
  <si>
    <t>Total Demand Savings ()</t>
  </si>
  <si>
    <t>NTG Ratio</t>
  </si>
  <si>
    <t>Gross Total Energy Savings ()</t>
  </si>
  <si>
    <t>Net Demand Savings</t>
  </si>
  <si>
    <t>Net Total Energy Savings (kWh)</t>
  </si>
  <si>
    <t>Total Energy Savings ()</t>
  </si>
  <si>
    <t>Payment Status</t>
  </si>
  <si>
    <t>LAKELAND POWER DISTRIBUTION LTD.</t>
  </si>
  <si>
    <t>Paid</t>
  </si>
  <si>
    <t>March 2019</t>
  </si>
  <si>
    <t>SAVE ON ENERGY BUSINESS REFRIGERATION INCENTIVE PROGRAM</t>
  </si>
  <si>
    <t>CR 20.4405.102</t>
  </si>
  <si>
    <t>DELETED AS PER NOTE ABOVE - DISPOSED OF IN 2020</t>
  </si>
  <si>
    <t>BRI-420128-011</t>
  </si>
  <si>
    <t>2018 Adjustment</t>
  </si>
  <si>
    <t>11/21/2018</t>
  </si>
  <si>
    <t>$155.00</t>
  </si>
  <si>
    <t>Row Labels</t>
  </si>
  <si>
    <t>Sum of Net Total Energy Savings (kWh)</t>
  </si>
  <si>
    <t>Sum of Net Demand Savings</t>
  </si>
  <si>
    <t>Grand Total</t>
  </si>
  <si>
    <t>Net savings came from PCR Report since it's a 2018 adj the net is given</t>
  </si>
  <si>
    <t>2018 Refrigeration Adjustment:</t>
  </si>
  <si>
    <t>2018 Retrofit Adjustment:</t>
  </si>
  <si>
    <t>2018 LRAM ADJ</t>
  </si>
  <si>
    <t>SAVE ON ENERGY RETROFIT PROGRAM</t>
  </si>
  <si>
    <t>12/14/2018</t>
  </si>
  <si>
    <t>$5,880.00</t>
  </si>
  <si>
    <t>Parry Sound: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</si>
</sst>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theme="1"/>
      <name val="Calibri"/>
      <family val="2"/>
      <scheme val="minor"/>
    </font>
    <font>
      <sz val="8"/>
      <name val="Calibri"/>
      <family val="2"/>
      <scheme val="minor"/>
    </font>
    <font>
      <b/>
      <u/>
      <sz val="11"/>
      <color theme="1"/>
      <name val="Calibri"/>
      <family val="2"/>
      <scheme val="minor"/>
    </font>
    <font>
      <b/>
      <sz val="11"/>
      <name val="Calibri"/>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2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0" fontId="219" fillId="2" borderId="0" xfId="0" applyFont="1" applyFill="1" applyBorder="1"/>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49" fontId="3" fillId="2" borderId="0" xfId="0" applyNumberFormat="1" applyFont="1" applyFill="1"/>
    <xf numFmtId="0" fontId="246" fillId="94" borderId="137" xfId="0" applyFont="1" applyFill="1" applyBorder="1" applyAlignment="1">
      <alignment vertical="top" wrapText="1"/>
    </xf>
    <xf numFmtId="0" fontId="246" fillId="94" borderId="9" xfId="0" applyFont="1" applyFill="1" applyBorder="1" applyAlignment="1">
      <alignment horizontal="center" vertical="center" textRotation="180"/>
    </xf>
    <xf numFmtId="0" fontId="238" fillId="0" borderId="0" xfId="0" applyFont="1" applyAlignment="1">
      <alignment vertical="top"/>
    </xf>
    <xf numFmtId="0" fontId="238" fillId="0" borderId="0" xfId="0" applyFont="1" applyAlignment="1">
      <alignment horizontal="left" vertical="top"/>
    </xf>
    <xf numFmtId="0" fontId="247" fillId="0" borderId="0" xfId="0" applyFont="1" applyAlignment="1">
      <alignment vertical="top"/>
    </xf>
    <xf numFmtId="43" fontId="238" fillId="0" borderId="0" xfId="71" applyFont="1" applyAlignment="1">
      <alignment vertical="top"/>
    </xf>
    <xf numFmtId="9" fontId="246" fillId="0" borderId="0" xfId="0" applyNumberFormat="1" applyFont="1" applyAlignment="1">
      <alignment vertical="top"/>
    </xf>
    <xf numFmtId="0" fontId="246" fillId="0" borderId="0" xfId="0" applyFont="1" applyAlignment="1">
      <alignment vertical="top"/>
    </xf>
    <xf numFmtId="43" fontId="247" fillId="0" borderId="0" xfId="71" applyFont="1" applyAlignment="1">
      <alignment vertical="top"/>
    </xf>
    <xf numFmtId="43" fontId="247" fillId="0" borderId="5" xfId="71" applyFont="1" applyBorder="1" applyAlignment="1">
      <alignment vertical="top"/>
    </xf>
    <xf numFmtId="9" fontId="247" fillId="0" borderId="0" xfId="72" applyFont="1" applyAlignment="1">
      <alignment vertical="top"/>
    </xf>
    <xf numFmtId="0" fontId="238" fillId="0" borderId="0" xfId="0" applyFont="1" applyAlignment="1">
      <alignment horizontal="center" vertical="top"/>
    </xf>
    <xf numFmtId="46" fontId="0" fillId="2" borderId="0" xfId="0" quotePrefix="1" applyNumberFormat="1" applyFill="1"/>
    <xf numFmtId="0" fontId="238" fillId="2" borderId="3" xfId="0" applyFont="1" applyFill="1" applyBorder="1" applyAlignment="1">
      <alignment vertical="top"/>
    </xf>
    <xf numFmtId="0" fontId="238" fillId="95" borderId="35" xfId="0" applyFont="1" applyFill="1" applyBorder="1" applyAlignment="1">
      <alignment vertical="top"/>
    </xf>
    <xf numFmtId="0" fontId="238" fillId="2" borderId="35" xfId="0" applyFont="1" applyFill="1" applyBorder="1" applyAlignment="1">
      <alignment vertical="top"/>
    </xf>
    <xf numFmtId="0" fontId="238" fillId="2" borderId="45" xfId="0" applyFont="1" applyFill="1" applyBorder="1" applyAlignment="1">
      <alignment vertical="top"/>
    </xf>
    <xf numFmtId="0" fontId="238" fillId="95" borderId="3" xfId="0" applyFont="1" applyFill="1" applyBorder="1" applyAlignment="1">
      <alignment vertical="top"/>
    </xf>
    <xf numFmtId="0" fontId="238" fillId="95" borderId="143" xfId="0" applyFont="1" applyFill="1" applyBorder="1" applyAlignment="1">
      <alignment vertical="top"/>
    </xf>
    <xf numFmtId="0" fontId="238" fillId="96" borderId="3" xfId="0" applyFont="1" applyFill="1" applyBorder="1" applyAlignment="1">
      <alignment vertical="top"/>
    </xf>
    <xf numFmtId="0" fontId="238" fillId="97" borderId="35" xfId="0" applyFont="1" applyFill="1" applyBorder="1" applyAlignment="1">
      <alignment vertical="top"/>
    </xf>
    <xf numFmtId="0" fontId="238" fillId="96" borderId="35" xfId="0" applyFont="1" applyFill="1" applyBorder="1" applyAlignment="1">
      <alignment vertical="top"/>
    </xf>
    <xf numFmtId="0" fontId="238" fillId="96" borderId="45" xfId="0" applyFont="1" applyFill="1" applyBorder="1" applyAlignment="1">
      <alignment vertical="top"/>
    </xf>
    <xf numFmtId="0" fontId="238" fillId="97" borderId="3" xfId="0" applyFont="1" applyFill="1" applyBorder="1" applyAlignment="1">
      <alignment vertical="top"/>
    </xf>
    <xf numFmtId="0" fontId="238" fillId="97" borderId="143" xfId="0" applyFont="1" applyFill="1" applyBorder="1" applyAlignment="1">
      <alignment vertical="top"/>
    </xf>
    <xf numFmtId="0" fontId="238" fillId="97" borderId="144" xfId="0" applyFont="1" applyFill="1" applyBorder="1" applyAlignment="1">
      <alignment vertical="top"/>
    </xf>
    <xf numFmtId="0" fontId="238" fillId="97" borderId="3" xfId="0" applyFont="1" applyFill="1" applyBorder="1" applyAlignment="1">
      <alignment horizontal="left" vertical="top"/>
    </xf>
    <xf numFmtId="0" fontId="238" fillId="95" borderId="3" xfId="0" applyFont="1" applyFill="1" applyBorder="1" applyAlignment="1">
      <alignment horizontal="left" vertical="top"/>
    </xf>
    <xf numFmtId="0" fontId="238" fillId="97" borderId="116" xfId="0" applyFont="1" applyFill="1" applyBorder="1" applyAlignment="1">
      <alignment vertical="top"/>
    </xf>
    <xf numFmtId="9" fontId="238" fillId="97" borderId="145" xfId="0" applyNumberFormat="1" applyFont="1" applyFill="1" applyBorder="1" applyAlignment="1">
      <alignment vertical="top"/>
    </xf>
    <xf numFmtId="0" fontId="247" fillId="2" borderId="3" xfId="0" applyFont="1" applyFill="1" applyBorder="1" applyAlignment="1">
      <alignment vertical="top"/>
    </xf>
    <xf numFmtId="0" fontId="247" fillId="95" borderId="35" xfId="0" applyFont="1" applyFill="1" applyBorder="1" applyAlignment="1">
      <alignment vertical="top"/>
    </xf>
    <xf numFmtId="0" fontId="247" fillId="2" borderId="35" xfId="0" applyFont="1" applyFill="1" applyBorder="1" applyAlignment="1">
      <alignment vertical="top"/>
    </xf>
    <xf numFmtId="0" fontId="247" fillId="2" borderId="45" xfId="0" applyFont="1" applyFill="1" applyBorder="1" applyAlignment="1">
      <alignment vertical="top"/>
    </xf>
    <xf numFmtId="0" fontId="247" fillId="95" borderId="3" xfId="0" applyFont="1" applyFill="1" applyBorder="1" applyAlignment="1">
      <alignment vertical="top"/>
    </xf>
    <xf numFmtId="0" fontId="247" fillId="97" borderId="35" xfId="0" applyFont="1" applyFill="1" applyBorder="1" applyAlignment="1">
      <alignment vertical="top"/>
    </xf>
    <xf numFmtId="0" fontId="247" fillId="96" borderId="3" xfId="0" applyFont="1" applyFill="1" applyBorder="1" applyAlignment="1">
      <alignment vertical="top"/>
    </xf>
    <xf numFmtId="0" fontId="247" fillId="96" borderId="35" xfId="0" applyFont="1" applyFill="1" applyBorder="1" applyAlignment="1">
      <alignment vertical="top"/>
    </xf>
    <xf numFmtId="0" fontId="247" fillId="96" borderId="45" xfId="0" applyFont="1" applyFill="1" applyBorder="1" applyAlignment="1">
      <alignment vertical="top"/>
    </xf>
    <xf numFmtId="0" fontId="247" fillId="97" borderId="3" xfId="0" applyFont="1" applyFill="1" applyBorder="1" applyAlignment="1">
      <alignment vertical="top"/>
    </xf>
    <xf numFmtId="0" fontId="238" fillId="96" borderId="41" xfId="0" applyFont="1" applyFill="1" applyBorder="1" applyAlignment="1">
      <alignment vertical="top"/>
    </xf>
    <xf numFmtId="0" fontId="238" fillId="97" borderId="40" xfId="0" applyFont="1" applyFill="1" applyBorder="1" applyAlignment="1">
      <alignment vertical="top"/>
    </xf>
    <xf numFmtId="0" fontId="238" fillId="96" borderId="40" xfId="0" applyFont="1" applyFill="1" applyBorder="1" applyAlignment="1">
      <alignment vertical="top"/>
    </xf>
    <xf numFmtId="0" fontId="238" fillId="96" borderId="42" xfId="0" applyFont="1" applyFill="1" applyBorder="1" applyAlignment="1">
      <alignment vertical="top"/>
    </xf>
    <xf numFmtId="0" fontId="238" fillId="97" borderId="41" xfId="0" applyFont="1" applyFill="1" applyBorder="1" applyAlignment="1">
      <alignment vertical="top"/>
    </xf>
    <xf numFmtId="0" fontId="238" fillId="2" borderId="41" xfId="0" applyFont="1" applyFill="1" applyBorder="1" applyAlignment="1">
      <alignment vertical="top"/>
    </xf>
    <xf numFmtId="0" fontId="238" fillId="95" borderId="40" xfId="0" applyFont="1" applyFill="1" applyBorder="1" applyAlignment="1">
      <alignment vertical="top"/>
    </xf>
    <xf numFmtId="0" fontId="238" fillId="2" borderId="40" xfId="0" applyFont="1" applyFill="1" applyBorder="1" applyAlignment="1">
      <alignment vertical="top"/>
    </xf>
    <xf numFmtId="0" fontId="238" fillId="2" borderId="42" xfId="0" applyFont="1" applyFill="1" applyBorder="1" applyAlignment="1">
      <alignment vertical="top"/>
    </xf>
    <xf numFmtId="0" fontId="238" fillId="95" borderId="41" xfId="0" applyFont="1" applyFill="1" applyBorder="1" applyAlignment="1">
      <alignment vertical="top"/>
    </xf>
    <xf numFmtId="0" fontId="238" fillId="97" borderId="145" xfId="0" applyFont="1" applyFill="1" applyBorder="1" applyAlignment="1">
      <alignment vertical="top"/>
    </xf>
    <xf numFmtId="0" fontId="238" fillId="95" borderId="145" xfId="0" applyFont="1" applyFill="1" applyBorder="1" applyAlignment="1">
      <alignment vertical="top"/>
    </xf>
    <xf numFmtId="9" fontId="238" fillId="96" borderId="35" xfId="72" applyFont="1" applyFill="1" applyBorder="1" applyAlignment="1">
      <alignment vertical="top"/>
    </xf>
    <xf numFmtId="9" fontId="238" fillId="2" borderId="35" xfId="72" applyFont="1" applyFill="1" applyBorder="1" applyAlignment="1">
      <alignment vertical="top"/>
    </xf>
    <xf numFmtId="0" fontId="238" fillId="95" borderId="144" xfId="0" applyFont="1" applyFill="1" applyBorder="1" applyAlignment="1">
      <alignment vertical="top"/>
    </xf>
    <xf numFmtId="0" fontId="248" fillId="2" borderId="0" xfId="0" quotePrefix="1" applyFont="1" applyFill="1"/>
    <xf numFmtId="0" fontId="0" fillId="0" borderId="0" xfId="0" applyAlignment="1">
      <alignment horizontal="left"/>
    </xf>
    <xf numFmtId="8" fontId="218" fillId="2" borderId="0" xfId="0" applyNumberFormat="1" applyFont="1" applyFill="1" applyAlignment="1">
      <alignment horizontal="center"/>
    </xf>
    <xf numFmtId="0" fontId="218" fillId="2" borderId="0" xfId="0" applyFont="1" applyFill="1" applyAlignment="1">
      <alignment horizontal="center"/>
    </xf>
    <xf numFmtId="8" fontId="13" fillId="2" borderId="0" xfId="0" applyNumberFormat="1" applyFont="1" applyFill="1" applyAlignment="1">
      <alignment horizontal="center"/>
    </xf>
    <xf numFmtId="8" fontId="217" fillId="2" borderId="0" xfId="0" applyNumberFormat="1" applyFont="1" applyFill="1" applyAlignment="1">
      <alignment horizontal="center"/>
    </xf>
    <xf numFmtId="8" fontId="13" fillId="2" borderId="89" xfId="0" applyNumberFormat="1" applyFont="1" applyFill="1" applyBorder="1"/>
    <xf numFmtId="169" fontId="217" fillId="2" borderId="0" xfId="70" applyFont="1" applyFill="1"/>
    <xf numFmtId="177" fontId="0" fillId="2" borderId="0" xfId="0" applyNumberFormat="1" applyFill="1"/>
    <xf numFmtId="0" fontId="249" fillId="0" borderId="0" xfId="0" applyFont="1" applyAlignment="1">
      <alignment horizontal="left" wrapText="1"/>
    </xf>
    <xf numFmtId="0" fontId="0" fillId="0" borderId="0" xfId="0" applyAlignment="1">
      <alignment wrapText="1"/>
    </xf>
    <xf numFmtId="178" fontId="249" fillId="0" borderId="0" xfId="1440" applyNumberFormat="1" applyFont="1" applyFill="1" applyAlignment="1">
      <alignment horizontal="left" wrapText="1"/>
    </xf>
    <xf numFmtId="170" fontId="249" fillId="0" borderId="0" xfId="1440" applyFont="1" applyFill="1" applyAlignment="1">
      <alignment horizontal="left" wrapText="1"/>
    </xf>
    <xf numFmtId="0" fontId="139" fillId="0" borderId="0" xfId="0" applyFont="1" applyAlignment="1">
      <alignment horizontal="left"/>
    </xf>
    <xf numFmtId="3" fontId="0" fillId="0" borderId="0" xfId="0" applyNumberFormat="1" applyAlignment="1">
      <alignment horizontal="left"/>
    </xf>
    <xf numFmtId="0" fontId="3" fillId="0" borderId="0" xfId="0" applyFont="1"/>
    <xf numFmtId="9" fontId="0" fillId="0" borderId="0" xfId="0" applyNumberFormat="1"/>
    <xf numFmtId="178" fontId="0" fillId="0" borderId="0" xfId="0" applyNumberFormat="1" applyAlignment="1">
      <alignment horizontal="left"/>
    </xf>
    <xf numFmtId="8" fontId="13" fillId="2" borderId="0" xfId="0" applyNumberFormat="1" applyFont="1" applyFill="1" applyBorder="1"/>
    <xf numFmtId="177" fontId="13" fillId="2" borderId="0" xfId="0" applyNumberFormat="1" applyFont="1" applyFill="1" applyBorder="1"/>
    <xf numFmtId="0" fontId="217" fillId="2" borderId="0" xfId="0" applyFont="1" applyFill="1" applyBorder="1"/>
    <xf numFmtId="169" fontId="13" fillId="2" borderId="0" xfId="70" applyFont="1" applyFill="1" applyBorder="1"/>
    <xf numFmtId="169" fontId="217" fillId="2" borderId="0" xfId="70" applyFont="1" applyFill="1" applyBorder="1"/>
    <xf numFmtId="178" fontId="0" fillId="0" borderId="0" xfId="1440" applyNumberFormat="1" applyFont="1" applyFill="1"/>
    <xf numFmtId="170" fontId="0" fillId="0" borderId="0" xfId="1440" applyFont="1" applyFill="1"/>
    <xf numFmtId="170" fontId="0" fillId="0" borderId="0" xfId="0" applyNumberFormat="1"/>
    <xf numFmtId="0" fontId="0" fillId="0" borderId="0" xfId="0" applyAlignment="1">
      <alignment horizontal="left" indent="1"/>
    </xf>
    <xf numFmtId="0" fontId="0" fillId="0" borderId="0" xfId="0" pivotButton="1"/>
    <xf numFmtId="178" fontId="0" fillId="0" borderId="0" xfId="1440" pivotButton="1" applyNumberFormat="1" applyFont="1" applyFill="1"/>
    <xf numFmtId="170" fontId="0" fillId="0" borderId="0" xfId="1440" pivotButton="1" applyFont="1" applyFill="1"/>
    <xf numFmtId="170" fontId="0" fillId="0" borderId="0" xfId="0" applyNumberFormat="1" applyAlignment="1">
      <alignment horizontal="left"/>
    </xf>
    <xf numFmtId="170" fontId="0" fillId="0" borderId="0" xfId="1440" applyFont="1" applyFill="1" applyAlignment="1">
      <alignment horizontal="left"/>
    </xf>
    <xf numFmtId="0" fontId="3" fillId="0" borderId="0" xfId="0" applyFont="1" applyFill="1" applyAlignment="1">
      <alignment horizontal="left" vertical="center" wrapText="1"/>
    </xf>
    <xf numFmtId="0" fontId="0" fillId="0" borderId="0" xfId="0" applyFill="1" applyAlignment="1">
      <alignment horizontal="left"/>
    </xf>
    <xf numFmtId="2" fontId="0" fillId="0" borderId="0" xfId="0" applyNumberFormat="1" applyFill="1" applyAlignment="1">
      <alignment horizontal="left"/>
    </xf>
    <xf numFmtId="2" fontId="238" fillId="0" borderId="145" xfId="0" applyNumberFormat="1" applyFont="1" applyFill="1" applyBorder="1" applyAlignment="1">
      <alignment vertical="top"/>
    </xf>
    <xf numFmtId="9" fontId="238" fillId="0" borderId="35" xfId="72" applyFont="1" applyFill="1" applyBorder="1" applyAlignment="1">
      <alignment vertical="top"/>
    </xf>
    <xf numFmtId="0" fontId="238" fillId="0" borderId="35" xfId="0" applyFont="1" applyFill="1" applyBorder="1" applyAlignment="1">
      <alignment vertical="top"/>
    </xf>
    <xf numFmtId="0" fontId="238" fillId="0" borderId="145" xfId="0" applyFont="1" applyFill="1" applyBorder="1" applyAlignment="1">
      <alignment vertical="top"/>
    </xf>
    <xf numFmtId="0" fontId="0" fillId="0" borderId="0" xfId="0"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numFmt numFmtId="170" formatCode="_-* #,##0.00_-;\-* #,##0.00_-;_-* &quot;-&quot;??_-;_-@_-"/>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593535" cy="2360900"/>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0628"/>
          <a:ext cx="16696443" cy="2208280"/>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444136" cy="19712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946666" cy="2340185"/>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963386</xdr:colOff>
          <xdr:row>53</xdr:row>
          <xdr:rowOff>27214</xdr:rowOff>
        </xdr:from>
        <xdr:to>
          <xdr:col>2</xdr:col>
          <xdr:colOff>1382486</xdr:colOff>
          <xdr:row>54</xdr:row>
          <xdr:rowOff>163286</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56</xdr:row>
          <xdr:rowOff>27214</xdr:rowOff>
        </xdr:from>
        <xdr:to>
          <xdr:col>2</xdr:col>
          <xdr:colOff>1382486</xdr:colOff>
          <xdr:row>57</xdr:row>
          <xdr:rowOff>163286</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59</xdr:row>
          <xdr:rowOff>27214</xdr:rowOff>
        </xdr:from>
        <xdr:to>
          <xdr:col>2</xdr:col>
          <xdr:colOff>1382486</xdr:colOff>
          <xdr:row>60</xdr:row>
          <xdr:rowOff>163286</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62</xdr:row>
          <xdr:rowOff>27214</xdr:rowOff>
        </xdr:from>
        <xdr:to>
          <xdr:col>2</xdr:col>
          <xdr:colOff>1382486</xdr:colOff>
          <xdr:row>63</xdr:row>
          <xdr:rowOff>163286</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65</xdr:row>
          <xdr:rowOff>27214</xdr:rowOff>
        </xdr:from>
        <xdr:to>
          <xdr:col>2</xdr:col>
          <xdr:colOff>1382486</xdr:colOff>
          <xdr:row>66</xdr:row>
          <xdr:rowOff>163286</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963386</xdr:colOff>
          <xdr:row>68</xdr:row>
          <xdr:rowOff>38100</xdr:rowOff>
        </xdr:from>
        <xdr:to>
          <xdr:col>2</xdr:col>
          <xdr:colOff>1382486</xdr:colOff>
          <xdr:row>69</xdr:row>
          <xdr:rowOff>179614</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71</xdr:row>
          <xdr:rowOff>38100</xdr:rowOff>
        </xdr:from>
        <xdr:to>
          <xdr:col>2</xdr:col>
          <xdr:colOff>1382486</xdr:colOff>
          <xdr:row>72</xdr:row>
          <xdr:rowOff>179614</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174171</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840200" cy="211591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465003" cy="21816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2505" y="281441"/>
          <a:ext cx="16310462" cy="156686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0</xdr:col>
      <xdr:colOff>0</xdr:colOff>
      <xdr:row>273</xdr:row>
      <xdr:rowOff>0</xdr:rowOff>
    </xdr:from>
    <xdr:to>
      <xdr:col>3</xdr:col>
      <xdr:colOff>1991660</xdr:colOff>
      <xdr:row>279</xdr:row>
      <xdr:rowOff>38265</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8048625" y="4572000"/>
          <a:ext cx="6697010" cy="11812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8442510" cy="2243485"/>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19258642" cy="199833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598190" cy="198362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9550179" cy="1855712"/>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LRAM\2019\2019%20LRAM%20Program%20Saving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ristie Bullock" refreshedDate="44113.355609722224" createdVersion="6" refreshedVersion="6" minRefreshableVersion="3" recordCount="1" xr:uid="{8697F047-72D3-44B8-9156-BF241AE187BF}">
  <cacheSource type="worksheet">
    <worksheetSource ref="A1:R2" sheet="2018 Adj Refrigeration" r:id="rId2"/>
  </cacheSource>
  <cacheFields count="18">
    <cacheField name="LDC Application ID" numFmtId="0">
      <sharedItems/>
    </cacheField>
    <cacheField name="Customer class" numFmtId="0">
      <sharedItems count="1">
        <s v="GS&lt;50"/>
      </sharedItems>
    </cacheField>
    <cacheField name="Applicant_EmailAddress" numFmtId="0">
      <sharedItems/>
    </cacheField>
    <cacheField name="Building_Address_Line1" numFmtId="0">
      <sharedItems/>
    </cacheField>
    <cacheField name="Town" numFmtId="0">
      <sharedItems count="1">
        <s v="Parry Sound"/>
      </sharedItems>
    </cacheField>
    <cacheField name="LRAM YEAR" numFmtId="0">
      <sharedItems/>
    </cacheField>
    <cacheField name="Lead LDC" numFmtId="0">
      <sharedItems/>
    </cacheField>
    <cacheField name="Program Name" numFmtId="0">
      <sharedItems count="1">
        <s v="SAVE ON ENERGY BUSINESS REFRIGERATION INCENTIVE PROGRAM"/>
      </sharedItems>
    </cacheField>
    <cacheField name="IESO Reporting Period" numFmtId="0">
      <sharedItems/>
    </cacheField>
    <cacheField name="Project Completion Date" numFmtId="0">
      <sharedItems/>
    </cacheField>
    <cacheField name="Total Incentive ($)" numFmtId="0">
      <sharedItems/>
    </cacheField>
    <cacheField name="Total Demand Savings ()" numFmtId="0">
      <sharedItems containsSemiMixedTypes="0" containsString="0" containsNumber="1" minValue="0.01" maxValue="0.01"/>
    </cacheField>
    <cacheField name="NTG Ratio" numFmtId="0">
      <sharedItems containsSemiMixedTypes="0" containsString="0" containsNumber="1" minValue="0.975833333333333" maxValue="0.975833333333333"/>
    </cacheField>
    <cacheField name="Gross Total Energy Savings ()" numFmtId="3">
      <sharedItems containsSemiMixedTypes="0" containsString="0" containsNumber="1" containsInteger="1" minValue="1296" maxValue="1296"/>
    </cacheField>
    <cacheField name="Net Demand Savings" numFmtId="0">
      <sharedItems containsSemiMixedTypes="0" containsString="0" containsNumber="1" minValue="9.7583333333333307E-3" maxValue="9.7583333333333307E-3"/>
    </cacheField>
    <cacheField name="Net Total Energy Savings (kWh)" numFmtId="178">
      <sharedItems containsSemiMixedTypes="0" containsString="0" containsNumber="1" minValue="1264.6799999999996" maxValue="1264.6799999999996"/>
    </cacheField>
    <cacheField name="Total Energy Savings ()" numFmtId="3">
      <sharedItems containsSemiMixedTypes="0" containsString="0" containsNumber="1" containsInteger="1" minValue="1296" maxValue="1296"/>
    </cacheField>
    <cacheField name="Payment Statu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s v="BRI-420128-011"/>
    <x v="0"/>
    <s v="chrismcdonald@georgianlanes.com"/>
    <s v="58 Bowes St"/>
    <x v="0"/>
    <s v="2018 Adjustment"/>
    <s v="LAKELAND POWER DISTRIBUTION LTD."/>
    <x v="0"/>
    <s v="March 2019"/>
    <s v="11/21/2018"/>
    <s v="$155.00"/>
    <n v="0.01"/>
    <n v="0.975833333333333"/>
    <n v="1296"/>
    <n v="9.7583333333333307E-3"/>
    <n v="1264.6799999999996"/>
    <n v="1296"/>
    <s v="Pai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6C84EA-964A-417E-8855-6267F107483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59:C262" firstHeaderRow="0" firstDataRow="1" firstDataCol="1" rowPageCount="1" colPageCount="1"/>
  <pivotFields count="18">
    <pivotField showAll="0"/>
    <pivotField axis="axisRow" showAll="0">
      <items count="2">
        <item x="0"/>
        <item t="default"/>
      </items>
    </pivotField>
    <pivotField showAll="0"/>
    <pivotField showAll="0"/>
    <pivotField axis="axisPage" multipleItemSelectionAllowed="1" showAll="0">
      <items count="2">
        <item x="0"/>
        <item t="default"/>
      </items>
    </pivotField>
    <pivotField showAll="0"/>
    <pivotField showAll="0"/>
    <pivotField axis="axisRow" showAll="0">
      <items count="2">
        <item x="0"/>
        <item t="default"/>
      </items>
    </pivotField>
    <pivotField showAll="0"/>
    <pivotField showAll="0"/>
    <pivotField showAll="0"/>
    <pivotField showAll="0"/>
    <pivotField showAll="0"/>
    <pivotField numFmtId="3" showAll="0"/>
    <pivotField dataField="1" showAll="0"/>
    <pivotField dataField="1" numFmtId="178" showAll="0"/>
    <pivotField numFmtId="3" showAll="0"/>
    <pivotField showAll="0"/>
  </pivotFields>
  <rowFields count="2">
    <field x="7"/>
    <field x="1"/>
  </rowFields>
  <rowItems count="3">
    <i>
      <x/>
    </i>
    <i r="1">
      <x/>
    </i>
    <i t="grand">
      <x/>
    </i>
  </rowItems>
  <colFields count="1">
    <field x="-2"/>
  </colFields>
  <colItems count="2">
    <i>
      <x/>
    </i>
    <i i="1">
      <x v="1"/>
    </i>
  </colItems>
  <pageFields count="1">
    <pageField fld="4" hier="-1"/>
  </pageFields>
  <dataFields count="2">
    <dataField name="Sum of Net Total Energy Savings (kWh)" fld="15" baseField="0" baseItem="0"/>
    <dataField name="Sum of Net Demand Savings" fld="14" baseField="0"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4.6"/>
  <cols>
    <col min="1" max="1" width="9" style="9"/>
    <col min="2" max="2" width="32" style="27" customWidth="1"/>
    <col min="3" max="3" width="114.3046875" style="9" customWidth="1"/>
    <col min="4" max="4" width="8" style="9" customWidth="1"/>
    <col min="5" max="16384" width="9" style="9"/>
  </cols>
  <sheetData>
    <row r="1" spans="1:3" ht="174" customHeight="1"/>
    <row r="3" spans="1:3" ht="19.75">
      <c r="B3" s="851" t="s">
        <v>174</v>
      </c>
      <c r="C3" s="851"/>
    </row>
    <row r="4" spans="1:3" ht="11.25" customHeight="1"/>
    <row r="5" spans="1:3" s="30" customFormat="1" ht="25.5" customHeight="1">
      <c r="B5" s="60" t="s">
        <v>419</v>
      </c>
      <c r="C5" s="60" t="s">
        <v>173</v>
      </c>
    </row>
    <row r="6" spans="1:3" s="174" customFormat="1" ht="48" customHeight="1">
      <c r="A6" s="239"/>
      <c r="B6" s="616" t="s">
        <v>170</v>
      </c>
      <c r="C6" s="669" t="s">
        <v>595</v>
      </c>
    </row>
    <row r="7" spans="1:3" s="174" customFormat="1" ht="21" customHeight="1">
      <c r="A7" s="239"/>
      <c r="B7" s="610" t="s">
        <v>552</v>
      </c>
      <c r="C7" s="670" t="s">
        <v>608</v>
      </c>
    </row>
    <row r="8" spans="1:3" s="174" customFormat="1" ht="32.25" customHeight="1">
      <c r="B8" s="610" t="s">
        <v>367</v>
      </c>
      <c r="C8" s="671" t="s">
        <v>596</v>
      </c>
    </row>
    <row r="9" spans="1:3" s="174" customFormat="1" ht="27.75" customHeight="1">
      <c r="B9" s="610" t="s">
        <v>169</v>
      </c>
      <c r="C9" s="671" t="s">
        <v>597</v>
      </c>
    </row>
    <row r="10" spans="1:3" s="174" customFormat="1" ht="33" customHeight="1">
      <c r="B10" s="610" t="s">
        <v>593</v>
      </c>
      <c r="C10" s="670" t="s">
        <v>601</v>
      </c>
    </row>
    <row r="11" spans="1:3" s="174" customFormat="1" ht="26.25" customHeight="1">
      <c r="B11" s="625" t="s">
        <v>368</v>
      </c>
      <c r="C11" s="673" t="s">
        <v>598</v>
      </c>
    </row>
    <row r="12" spans="1:3" s="174" customFormat="1" ht="39.75" customHeight="1">
      <c r="B12" s="610" t="s">
        <v>369</v>
      </c>
      <c r="C12" s="671" t="s">
        <v>599</v>
      </c>
    </row>
    <row r="13" spans="1:3" s="174" customFormat="1" ht="18" customHeight="1">
      <c r="B13" s="610" t="s">
        <v>370</v>
      </c>
      <c r="C13" s="671" t="s">
        <v>600</v>
      </c>
    </row>
    <row r="14" spans="1:3" s="174" customFormat="1" ht="13.5" customHeight="1">
      <c r="B14" s="610"/>
      <c r="C14" s="672"/>
    </row>
    <row r="15" spans="1:3" s="174" customFormat="1" ht="18" customHeight="1">
      <c r="B15" s="610" t="s">
        <v>664</v>
      </c>
      <c r="C15" s="670" t="s">
        <v>662</v>
      </c>
    </row>
    <row r="16" spans="1:3" s="174" customFormat="1" ht="8.25" customHeight="1">
      <c r="B16" s="610"/>
      <c r="C16" s="672"/>
    </row>
    <row r="17" spans="2:3" s="174" customFormat="1" ht="33" customHeight="1">
      <c r="B17" s="674" t="s">
        <v>594</v>
      </c>
      <c r="C17" s="675" t="s">
        <v>663</v>
      </c>
    </row>
    <row r="18" spans="2:3" s="103" customFormat="1" ht="15.9">
      <c r="B18" s="174"/>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4.6"/>
  <cols>
    <col min="1" max="1" width="9" style="12"/>
    <col min="2" max="2" width="37" style="702" customWidth="1"/>
    <col min="3" max="3" width="9" style="10"/>
    <col min="4" max="16384" width="9" style="12"/>
  </cols>
  <sheetData>
    <row r="16" spans="2:21" ht="26.25" customHeight="1">
      <c r="B16" s="703" t="s">
        <v>561</v>
      </c>
      <c r="C16" s="858" t="s">
        <v>504</v>
      </c>
      <c r="D16" s="859"/>
      <c r="E16" s="859"/>
      <c r="F16" s="859"/>
      <c r="G16" s="859"/>
      <c r="H16" s="859"/>
      <c r="I16" s="859"/>
      <c r="J16" s="859"/>
      <c r="K16" s="859"/>
      <c r="L16" s="859"/>
      <c r="M16" s="859"/>
      <c r="N16" s="859"/>
      <c r="O16" s="859"/>
      <c r="P16" s="859"/>
      <c r="Q16" s="859"/>
      <c r="R16" s="859"/>
      <c r="S16" s="859"/>
      <c r="T16" s="859"/>
      <c r="U16" s="859"/>
    </row>
    <row r="17" spans="2:21" ht="55.5" customHeight="1">
      <c r="B17" s="704" t="s">
        <v>631</v>
      </c>
      <c r="C17" s="860" t="s">
        <v>737</v>
      </c>
      <c r="D17" s="860"/>
      <c r="E17" s="860"/>
      <c r="F17" s="860"/>
      <c r="G17" s="860"/>
      <c r="H17" s="860"/>
      <c r="I17" s="860"/>
      <c r="J17" s="860"/>
      <c r="K17" s="860"/>
      <c r="L17" s="860"/>
      <c r="M17" s="860"/>
      <c r="N17" s="860"/>
      <c r="O17" s="860"/>
      <c r="P17" s="860"/>
      <c r="Q17" s="860"/>
      <c r="R17" s="860"/>
      <c r="S17" s="860"/>
      <c r="T17" s="860"/>
      <c r="U17" s="861"/>
    </row>
    <row r="18" spans="2:21" ht="15.45">
      <c r="B18" s="705"/>
      <c r="C18" s="706"/>
      <c r="D18" s="707"/>
      <c r="E18" s="707"/>
      <c r="F18" s="707"/>
      <c r="G18" s="707"/>
      <c r="H18" s="707"/>
      <c r="I18" s="707"/>
      <c r="J18" s="707"/>
      <c r="K18" s="707"/>
      <c r="L18" s="707"/>
      <c r="M18" s="707"/>
      <c r="N18" s="707"/>
      <c r="O18" s="707"/>
      <c r="P18" s="707"/>
      <c r="Q18" s="707"/>
      <c r="R18" s="707"/>
      <c r="S18" s="707"/>
      <c r="T18" s="707"/>
      <c r="U18" s="708"/>
    </row>
    <row r="19" spans="2:21" ht="15.45">
      <c r="B19" s="705"/>
      <c r="C19" s="706" t="s">
        <v>635</v>
      </c>
      <c r="D19" s="707"/>
      <c r="E19" s="707"/>
      <c r="F19" s="707"/>
      <c r="G19" s="707"/>
      <c r="H19" s="707"/>
      <c r="I19" s="707"/>
      <c r="J19" s="707"/>
      <c r="K19" s="707"/>
      <c r="L19" s="707"/>
      <c r="M19" s="707"/>
      <c r="N19" s="707"/>
      <c r="O19" s="707"/>
      <c r="P19" s="707"/>
      <c r="Q19" s="707"/>
      <c r="R19" s="707"/>
      <c r="S19" s="707"/>
      <c r="T19" s="707"/>
      <c r="U19" s="708"/>
    </row>
    <row r="20" spans="2:21" ht="15.45">
      <c r="B20" s="705"/>
      <c r="C20" s="706"/>
      <c r="D20" s="707"/>
      <c r="E20" s="707"/>
      <c r="F20" s="707"/>
      <c r="G20" s="707"/>
      <c r="H20" s="707"/>
      <c r="I20" s="707"/>
      <c r="J20" s="707"/>
      <c r="K20" s="707"/>
      <c r="L20" s="707"/>
      <c r="M20" s="707"/>
      <c r="N20" s="707"/>
      <c r="O20" s="707"/>
      <c r="P20" s="707"/>
      <c r="Q20" s="707"/>
      <c r="R20" s="707"/>
      <c r="S20" s="707"/>
      <c r="T20" s="707"/>
      <c r="U20" s="708"/>
    </row>
    <row r="21" spans="2:21" ht="15.45">
      <c r="B21" s="705"/>
      <c r="C21" s="706" t="s">
        <v>632</v>
      </c>
      <c r="D21" s="707"/>
      <c r="E21" s="707"/>
      <c r="F21" s="707"/>
      <c r="G21" s="707"/>
      <c r="H21" s="707"/>
      <c r="I21" s="707"/>
      <c r="J21" s="707"/>
      <c r="K21" s="707"/>
      <c r="L21" s="707"/>
      <c r="M21" s="707"/>
      <c r="N21" s="707"/>
      <c r="O21" s="707"/>
      <c r="P21" s="707"/>
      <c r="Q21" s="707"/>
      <c r="R21" s="707"/>
      <c r="S21" s="707"/>
      <c r="T21" s="707"/>
      <c r="U21" s="708"/>
    </row>
    <row r="22" spans="2:21" ht="15.4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54" t="s">
        <v>633</v>
      </c>
      <c r="D23" s="854"/>
      <c r="E23" s="854"/>
      <c r="F23" s="854"/>
      <c r="G23" s="854"/>
      <c r="H23" s="854"/>
      <c r="I23" s="854"/>
      <c r="J23" s="854"/>
      <c r="K23" s="854"/>
      <c r="L23" s="854"/>
      <c r="M23" s="854"/>
      <c r="N23" s="854"/>
      <c r="O23" s="854"/>
      <c r="P23" s="854"/>
      <c r="Q23" s="854"/>
      <c r="R23" s="854"/>
      <c r="S23" s="854"/>
      <c r="T23" s="707"/>
      <c r="U23" s="708"/>
    </row>
    <row r="24" spans="2:21" ht="15.45">
      <c r="B24" s="705"/>
      <c r="C24" s="706"/>
      <c r="D24" s="707"/>
      <c r="E24" s="707"/>
      <c r="F24" s="707"/>
      <c r="G24" s="707"/>
      <c r="H24" s="707"/>
      <c r="I24" s="707"/>
      <c r="J24" s="707"/>
      <c r="K24" s="707"/>
      <c r="L24" s="707"/>
      <c r="M24" s="707"/>
      <c r="N24" s="707"/>
      <c r="O24" s="707"/>
      <c r="P24" s="707"/>
      <c r="Q24" s="707"/>
      <c r="R24" s="707"/>
      <c r="S24" s="707"/>
      <c r="T24" s="707"/>
      <c r="U24" s="708"/>
    </row>
    <row r="25" spans="2:21" ht="15.45">
      <c r="B25" s="705"/>
      <c r="C25" s="706" t="s">
        <v>636</v>
      </c>
      <c r="D25" s="707"/>
      <c r="E25" s="707"/>
      <c r="F25" s="707"/>
      <c r="G25" s="707"/>
      <c r="H25" s="707"/>
      <c r="I25" s="707"/>
      <c r="J25" s="707"/>
      <c r="K25" s="707"/>
      <c r="L25" s="707"/>
      <c r="M25" s="707"/>
      <c r="N25" s="707"/>
      <c r="O25" s="707"/>
      <c r="P25" s="707"/>
      <c r="Q25" s="707"/>
      <c r="R25" s="707"/>
      <c r="S25" s="707"/>
      <c r="T25" s="707"/>
      <c r="U25" s="708"/>
    </row>
    <row r="26" spans="2:21" ht="15.4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54" t="s">
        <v>634</v>
      </c>
      <c r="D27" s="854"/>
      <c r="E27" s="854"/>
      <c r="F27" s="854"/>
      <c r="G27" s="854"/>
      <c r="H27" s="854"/>
      <c r="I27" s="854"/>
      <c r="J27" s="854"/>
      <c r="K27" s="854"/>
      <c r="L27" s="854"/>
      <c r="M27" s="854"/>
      <c r="N27" s="854"/>
      <c r="O27" s="854"/>
      <c r="P27" s="854"/>
      <c r="Q27" s="854"/>
      <c r="R27" s="854"/>
      <c r="S27" s="854"/>
      <c r="T27" s="854"/>
      <c r="U27" s="855"/>
    </row>
    <row r="28" spans="2:21" ht="15.4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54" t="s">
        <v>637</v>
      </c>
      <c r="D29" s="854"/>
      <c r="E29" s="854"/>
      <c r="F29" s="854"/>
      <c r="G29" s="854"/>
      <c r="H29" s="854"/>
      <c r="I29" s="854"/>
      <c r="J29" s="854"/>
      <c r="K29" s="854"/>
      <c r="L29" s="854"/>
      <c r="M29" s="854"/>
      <c r="N29" s="854"/>
      <c r="O29" s="854"/>
      <c r="P29" s="854"/>
      <c r="Q29" s="854"/>
      <c r="R29" s="854"/>
      <c r="S29" s="854"/>
      <c r="T29" s="854"/>
      <c r="U29" s="855"/>
    </row>
    <row r="30" spans="2:21" ht="15.45">
      <c r="B30" s="705"/>
      <c r="C30" s="706"/>
      <c r="D30" s="707"/>
      <c r="E30" s="707"/>
      <c r="F30" s="707"/>
      <c r="G30" s="707"/>
      <c r="H30" s="707"/>
      <c r="I30" s="707"/>
      <c r="J30" s="707"/>
      <c r="K30" s="707"/>
      <c r="L30" s="707"/>
      <c r="M30" s="707"/>
      <c r="N30" s="707"/>
      <c r="O30" s="707"/>
      <c r="P30" s="707"/>
      <c r="Q30" s="707"/>
      <c r="R30" s="707"/>
      <c r="S30" s="707"/>
      <c r="T30" s="707"/>
      <c r="U30" s="708"/>
    </row>
    <row r="31" spans="2:21" ht="15.45">
      <c r="B31" s="705"/>
      <c r="C31" s="706" t="s">
        <v>638</v>
      </c>
      <c r="D31" s="707"/>
      <c r="E31" s="707"/>
      <c r="F31" s="707"/>
      <c r="G31" s="707"/>
      <c r="H31" s="707"/>
      <c r="I31" s="707"/>
      <c r="J31" s="707"/>
      <c r="K31" s="707"/>
      <c r="L31" s="707"/>
      <c r="M31" s="707"/>
      <c r="N31" s="707"/>
      <c r="O31" s="707"/>
      <c r="P31" s="707"/>
      <c r="Q31" s="707"/>
      <c r="R31" s="707"/>
      <c r="S31" s="707"/>
      <c r="T31" s="707"/>
      <c r="U31" s="708"/>
    </row>
    <row r="32" spans="2:21" ht="15.4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639</v>
      </c>
      <c r="C33" s="862" t="s">
        <v>640</v>
      </c>
      <c r="D33" s="862"/>
      <c r="E33" s="862"/>
      <c r="F33" s="862"/>
      <c r="G33" s="862"/>
      <c r="H33" s="862"/>
      <c r="I33" s="862"/>
      <c r="J33" s="862"/>
      <c r="K33" s="862"/>
      <c r="L33" s="862"/>
      <c r="M33" s="862"/>
      <c r="N33" s="862"/>
      <c r="O33" s="862"/>
      <c r="P33" s="862"/>
      <c r="Q33" s="862"/>
      <c r="R33" s="862"/>
      <c r="S33" s="862"/>
      <c r="T33" s="862"/>
      <c r="U33" s="863"/>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45">
      <c r="B35" s="717" t="s">
        <v>641</v>
      </c>
      <c r="C35" s="718" t="s">
        <v>642</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643</v>
      </c>
      <c r="C37" s="856" t="s">
        <v>644</v>
      </c>
      <c r="D37" s="856"/>
      <c r="E37" s="856"/>
      <c r="F37" s="856"/>
      <c r="G37" s="856"/>
      <c r="H37" s="856"/>
      <c r="I37" s="856"/>
      <c r="J37" s="856"/>
      <c r="K37" s="856"/>
      <c r="L37" s="856"/>
      <c r="M37" s="856"/>
      <c r="N37" s="856"/>
      <c r="O37" s="856"/>
      <c r="P37" s="856"/>
      <c r="Q37" s="856"/>
      <c r="R37" s="856"/>
      <c r="S37" s="856"/>
      <c r="T37" s="856"/>
      <c r="U37" s="857"/>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45">
      <c r="B39" s="704" t="s">
        <v>645</v>
      </c>
      <c r="C39" s="720" t="s">
        <v>646</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647</v>
      </c>
      <c r="C41" s="864" t="s">
        <v>648</v>
      </c>
      <c r="D41" s="864"/>
      <c r="E41" s="864"/>
      <c r="F41" s="864"/>
      <c r="G41" s="864"/>
      <c r="H41" s="864"/>
      <c r="I41" s="864"/>
      <c r="J41" s="864"/>
      <c r="K41" s="864"/>
      <c r="L41" s="864"/>
      <c r="M41" s="864"/>
      <c r="N41" s="864"/>
      <c r="O41" s="864"/>
      <c r="P41" s="864"/>
      <c r="Q41" s="864"/>
      <c r="R41" s="864"/>
      <c r="S41" s="864"/>
      <c r="T41" s="864"/>
      <c r="U41" s="865"/>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45">
      <c r="B43" s="717" t="s">
        <v>649</v>
      </c>
      <c r="C43" s="718" t="s">
        <v>650</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52" t="s">
        <v>666</v>
      </c>
      <c r="D45" s="852"/>
      <c r="E45" s="852"/>
      <c r="F45" s="852"/>
      <c r="G45" s="852"/>
      <c r="H45" s="852"/>
      <c r="I45" s="852"/>
      <c r="J45" s="852"/>
      <c r="K45" s="852"/>
      <c r="L45" s="852"/>
      <c r="M45" s="852"/>
      <c r="N45" s="852"/>
      <c r="O45" s="852"/>
      <c r="P45" s="852"/>
      <c r="Q45" s="852"/>
      <c r="R45" s="852"/>
      <c r="S45" s="852"/>
      <c r="T45" s="852"/>
      <c r="U45" s="853"/>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52" t="s">
        <v>651</v>
      </c>
      <c r="D47" s="852"/>
      <c r="E47" s="852"/>
      <c r="F47" s="852"/>
      <c r="G47" s="852"/>
      <c r="H47" s="852"/>
      <c r="I47" s="852"/>
      <c r="J47" s="852"/>
      <c r="K47" s="852"/>
      <c r="L47" s="852"/>
      <c r="M47" s="852"/>
      <c r="N47" s="852"/>
      <c r="O47" s="852"/>
      <c r="P47" s="852"/>
      <c r="Q47" s="852"/>
      <c r="R47" s="852"/>
      <c r="S47" s="852"/>
      <c r="T47" s="852"/>
      <c r="U47" s="853"/>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52" t="s">
        <v>652</v>
      </c>
      <c r="D49" s="852"/>
      <c r="E49" s="852"/>
      <c r="F49" s="852"/>
      <c r="G49" s="852"/>
      <c r="H49" s="852"/>
      <c r="I49" s="852"/>
      <c r="J49" s="852"/>
      <c r="K49" s="852"/>
      <c r="L49" s="852"/>
      <c r="M49" s="852"/>
      <c r="N49" s="852"/>
      <c r="O49" s="852"/>
      <c r="P49" s="852"/>
      <c r="Q49" s="852"/>
      <c r="R49" s="852"/>
      <c r="S49" s="852"/>
      <c r="T49" s="852"/>
      <c r="U49" s="853"/>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52" t="s">
        <v>653</v>
      </c>
      <c r="D51" s="852"/>
      <c r="E51" s="852"/>
      <c r="F51" s="852"/>
      <c r="G51" s="852"/>
      <c r="H51" s="852"/>
      <c r="I51" s="852"/>
      <c r="J51" s="852"/>
      <c r="K51" s="852"/>
      <c r="L51" s="852"/>
      <c r="M51" s="852"/>
      <c r="N51" s="852"/>
      <c r="O51" s="852"/>
      <c r="P51" s="852"/>
      <c r="Q51" s="852"/>
      <c r="R51" s="852"/>
      <c r="S51" s="852"/>
      <c r="T51" s="852"/>
      <c r="U51" s="853"/>
    </row>
    <row r="52" spans="2:21" ht="15.4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54" t="s">
        <v>665</v>
      </c>
      <c r="D53" s="854"/>
      <c r="E53" s="854"/>
      <c r="F53" s="854"/>
      <c r="G53" s="854"/>
      <c r="H53" s="854"/>
      <c r="I53" s="854"/>
      <c r="J53" s="854"/>
      <c r="K53" s="854"/>
      <c r="L53" s="854"/>
      <c r="M53" s="854"/>
      <c r="N53" s="854"/>
      <c r="O53" s="854"/>
      <c r="P53" s="854"/>
      <c r="Q53" s="854"/>
      <c r="R53" s="854"/>
      <c r="S53" s="854"/>
      <c r="T53" s="854"/>
      <c r="U53" s="855"/>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654</v>
      </c>
      <c r="C55" s="856" t="s">
        <v>655</v>
      </c>
      <c r="D55" s="856"/>
      <c r="E55" s="856"/>
      <c r="F55" s="856"/>
      <c r="G55" s="856"/>
      <c r="H55" s="856"/>
      <c r="I55" s="856"/>
      <c r="J55" s="856"/>
      <c r="K55" s="856"/>
      <c r="L55" s="856"/>
      <c r="M55" s="856"/>
      <c r="N55" s="856"/>
      <c r="O55" s="856"/>
      <c r="P55" s="856"/>
      <c r="Q55" s="856"/>
      <c r="R55" s="856"/>
      <c r="S55" s="856"/>
      <c r="T55" s="856"/>
      <c r="U55" s="857"/>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656</v>
      </c>
      <c r="C57" s="856" t="s">
        <v>657</v>
      </c>
      <c r="D57" s="856"/>
      <c r="E57" s="856"/>
      <c r="F57" s="856"/>
      <c r="G57" s="856"/>
      <c r="H57" s="856"/>
      <c r="I57" s="856"/>
      <c r="J57" s="856"/>
      <c r="K57" s="856"/>
      <c r="L57" s="856"/>
      <c r="M57" s="856"/>
      <c r="N57" s="856"/>
      <c r="O57" s="856"/>
      <c r="P57" s="856"/>
      <c r="Q57" s="856"/>
      <c r="R57" s="856"/>
      <c r="S57" s="856"/>
      <c r="T57" s="856"/>
      <c r="U57" s="857"/>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658</v>
      </c>
      <c r="C59" s="725" t="s">
        <v>659</v>
      </c>
      <c r="D59" s="726"/>
      <c r="E59" s="726"/>
      <c r="F59" s="726"/>
      <c r="G59" s="726"/>
      <c r="H59" s="726"/>
      <c r="I59" s="726"/>
      <c r="J59" s="726"/>
      <c r="K59" s="726"/>
      <c r="L59" s="726"/>
      <c r="M59" s="726"/>
      <c r="N59" s="726"/>
      <c r="O59" s="726"/>
      <c r="P59" s="726"/>
      <c r="Q59" s="726"/>
      <c r="R59" s="726"/>
      <c r="S59" s="726"/>
      <c r="T59" s="726"/>
      <c r="U59" s="72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9"/>
  <cols>
    <col min="1" max="1" width="3" style="12" customWidth="1"/>
    <col min="2" max="2" width="61.53515625" style="10" customWidth="1"/>
    <col min="3" max="3" width="58.53515625" style="12" customWidth="1"/>
    <col min="4" max="4" width="62.53515625" style="12" customWidth="1"/>
    <col min="5" max="5" width="42" style="12" customWidth="1"/>
    <col min="6" max="6" width="44.15234375" style="12" customWidth="1"/>
    <col min="7" max="7" width="9" style="16"/>
    <col min="8" max="10" width="9" style="12"/>
    <col min="11" max="11" width="26" style="12" customWidth="1"/>
    <col min="12" max="12" width="60" style="17" customWidth="1"/>
    <col min="13" max="13" width="14.53515625" style="25" customWidth="1"/>
    <col min="14" max="14" width="29.53515625" style="17" customWidth="1"/>
    <col min="15" max="16384" width="9" style="12"/>
  </cols>
  <sheetData>
    <row r="1" spans="2:20" ht="146.25" customHeight="1"/>
    <row r="3" spans="2:20" ht="25.5" customHeight="1">
      <c r="B3" s="867" t="s">
        <v>732</v>
      </c>
      <c r="C3" s="868"/>
      <c r="D3" s="868"/>
      <c r="E3" s="868"/>
      <c r="F3" s="869"/>
      <c r="G3" s="122"/>
    </row>
    <row r="4" spans="2:20" ht="16.5" customHeight="1">
      <c r="B4" s="870"/>
      <c r="C4" s="871"/>
      <c r="D4" s="871"/>
      <c r="E4" s="871"/>
      <c r="F4" s="872"/>
      <c r="G4" s="122"/>
    </row>
    <row r="5" spans="2:20" ht="71.25" customHeight="1">
      <c r="B5" s="870"/>
      <c r="C5" s="871"/>
      <c r="D5" s="871"/>
      <c r="E5" s="871"/>
      <c r="F5" s="872"/>
      <c r="G5" s="122"/>
    </row>
    <row r="6" spans="2:20" ht="21.75" customHeight="1">
      <c r="B6" s="873"/>
      <c r="C6" s="874"/>
      <c r="D6" s="874"/>
      <c r="E6" s="874"/>
      <c r="F6" s="875"/>
      <c r="G6" s="122"/>
    </row>
    <row r="8" spans="2:20" ht="21">
      <c r="B8" s="866" t="s">
        <v>480</v>
      </c>
      <c r="C8" s="866"/>
      <c r="D8" s="866"/>
      <c r="E8" s="866"/>
      <c r="F8" s="866"/>
      <c r="G8" s="86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0" t="s">
        <v>619</v>
      </c>
      <c r="G14" s="123"/>
      <c r="L14" s="33"/>
      <c r="M14" s="33"/>
      <c r="N14" s="33"/>
      <c r="O14" s="33"/>
      <c r="P14" s="33"/>
      <c r="Q14" s="68"/>
      <c r="S14" s="8"/>
      <c r="T14" s="8"/>
    </row>
    <row r="15" spans="2:20" s="9" customFormat="1" ht="26.25" customHeight="1" thickBot="1">
      <c r="B15" s="102"/>
      <c r="C15" s="170" t="s">
        <v>620</v>
      </c>
      <c r="G15" s="123"/>
      <c r="L15" s="33"/>
      <c r="M15" s="33"/>
      <c r="N15" s="33"/>
      <c r="O15" s="33"/>
      <c r="P15" s="33"/>
      <c r="Q15" s="68"/>
      <c r="S15" s="8"/>
      <c r="T15" s="8"/>
    </row>
    <row r="16" spans="2:20" s="9" customFormat="1" ht="26.25" customHeight="1" thickBot="1">
      <c r="B16" s="102"/>
      <c r="C16" s="170"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540</v>
      </c>
      <c r="C21" s="241" t="s">
        <v>470</v>
      </c>
      <c r="D21" s="241" t="s">
        <v>446</v>
      </c>
      <c r="E21" s="241" t="s">
        <v>438</v>
      </c>
      <c r="F21" s="241" t="s">
        <v>553</v>
      </c>
      <c r="G21" s="40"/>
      <c r="M21" s="25"/>
      <c r="T21" s="25"/>
    </row>
    <row r="22" spans="2:20" s="103" customFormat="1" ht="36" customHeight="1">
      <c r="B22" s="645" t="s">
        <v>543</v>
      </c>
      <c r="C22" s="651" t="s">
        <v>436</v>
      </c>
      <c r="D22" s="654" t="s">
        <v>442</v>
      </c>
      <c r="E22" s="658" t="s">
        <v>584</v>
      </c>
      <c r="F22" s="654" t="s">
        <v>447</v>
      </c>
      <c r="G22" s="172"/>
      <c r="M22" s="643"/>
      <c r="T22" s="643"/>
    </row>
    <row r="23" spans="2:20" s="103" customFormat="1" ht="35.25" customHeight="1">
      <c r="B23" s="646" t="s">
        <v>457</v>
      </c>
      <c r="C23" s="652" t="s">
        <v>437</v>
      </c>
      <c r="D23" s="655" t="s">
        <v>443</v>
      </c>
      <c r="E23" s="659" t="s">
        <v>584</v>
      </c>
      <c r="F23" s="655" t="s">
        <v>447</v>
      </c>
      <c r="G23" s="172"/>
      <c r="M23" s="643"/>
      <c r="T23" s="643"/>
    </row>
    <row r="24" spans="2:20" s="103" customFormat="1" ht="34.5" customHeight="1">
      <c r="B24" s="646" t="s">
        <v>454</v>
      </c>
      <c r="C24" s="652" t="s">
        <v>437</v>
      </c>
      <c r="D24" s="655" t="s">
        <v>444</v>
      </c>
      <c r="E24" s="659" t="s">
        <v>584</v>
      </c>
      <c r="F24" s="655" t="s">
        <v>447</v>
      </c>
      <c r="G24" s="172"/>
      <c r="M24" s="643"/>
      <c r="T24" s="643"/>
    </row>
    <row r="25" spans="2:20" s="103" customFormat="1" ht="32.25" customHeight="1">
      <c r="B25" s="647" t="s">
        <v>455</v>
      </c>
      <c r="C25" s="652" t="s">
        <v>436</v>
      </c>
      <c r="D25" s="655" t="s">
        <v>445</v>
      </c>
      <c r="E25" s="660" t="s">
        <v>603</v>
      </c>
      <c r="F25" s="663"/>
      <c r="G25" s="172"/>
      <c r="M25" s="643"/>
      <c r="T25" s="643"/>
    </row>
    <row r="26" spans="2:20" s="103" customFormat="1" ht="30.75" customHeight="1">
      <c r="B26" s="648" t="s">
        <v>541</v>
      </c>
      <c r="C26" s="652" t="s">
        <v>436</v>
      </c>
      <c r="D26" s="655"/>
      <c r="E26" s="660"/>
      <c r="F26" s="663"/>
      <c r="G26" s="172"/>
      <c r="M26" s="643"/>
      <c r="T26" s="643"/>
    </row>
    <row r="27" spans="2:20" s="103" customFormat="1" ht="32.25" customHeight="1">
      <c r="B27" s="649" t="s">
        <v>542</v>
      </c>
      <c r="C27" s="652" t="s">
        <v>436</v>
      </c>
      <c r="D27" s="656" t="s">
        <v>538</v>
      </c>
      <c r="E27" s="660"/>
      <c r="F27" s="663"/>
      <c r="G27" s="172"/>
      <c r="M27" s="643"/>
      <c r="T27" s="643"/>
    </row>
    <row r="28" spans="2:20" s="103" customFormat="1" ht="27" customHeight="1">
      <c r="B28" s="647" t="s">
        <v>456</v>
      </c>
      <c r="C28" s="652" t="s">
        <v>439</v>
      </c>
      <c r="D28" s="655" t="s">
        <v>481</v>
      </c>
      <c r="E28" s="660" t="s">
        <v>458</v>
      </c>
      <c r="F28" s="663"/>
      <c r="G28" s="172"/>
      <c r="M28" s="643"/>
      <c r="T28" s="643"/>
    </row>
    <row r="29" spans="2:20" s="103" customFormat="1" ht="27" customHeight="1">
      <c r="B29" s="649" t="s">
        <v>451</v>
      </c>
      <c r="C29" s="652" t="s">
        <v>436</v>
      </c>
      <c r="D29" s="655"/>
      <c r="E29" s="660"/>
      <c r="F29" s="655" t="s">
        <v>407</v>
      </c>
      <c r="G29" s="172"/>
      <c r="M29" s="643"/>
      <c r="T29" s="643"/>
    </row>
    <row r="30" spans="2:20" s="103" customFormat="1" ht="32.25" customHeight="1">
      <c r="B30" s="647" t="s">
        <v>207</v>
      </c>
      <c r="C30" s="652" t="s">
        <v>441</v>
      </c>
      <c r="D30" s="655" t="s">
        <v>555</v>
      </c>
      <c r="E30" s="661"/>
      <c r="F30" s="655" t="s">
        <v>554</v>
      </c>
      <c r="G30" s="644"/>
      <c r="M30" s="643"/>
    </row>
    <row r="31" spans="2:20" s="103" customFormat="1" ht="27.75" customHeight="1">
      <c r="B31" s="650" t="s">
        <v>539</v>
      </c>
      <c r="C31" s="653" t="s">
        <v>440</v>
      </c>
      <c r="D31" s="657"/>
      <c r="E31" s="662"/>
      <c r="F31" s="657"/>
      <c r="G31" s="644"/>
      <c r="M31" s="643"/>
    </row>
    <row r="32" spans="2:20" s="103" customFormat="1" ht="23.25" customHeight="1">
      <c r="C32" s="173"/>
      <c r="D32" s="173"/>
      <c r="E32" s="173"/>
      <c r="G32" s="644"/>
      <c r="M32" s="643"/>
    </row>
    <row r="33" spans="2:13" s="17" customFormat="1">
      <c r="B33" s="173"/>
      <c r="C33" s="171"/>
      <c r="D33" s="171"/>
      <c r="E33" s="171"/>
      <c r="G33" s="161"/>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6"/>
  <cols>
    <col min="1" max="1" width="61" style="12" bestFit="1" customWidth="1"/>
    <col min="2" max="2" width="13.53515625" style="12" customWidth="1"/>
    <col min="3" max="3" width="9" style="10"/>
    <col min="4" max="4" width="15" style="12" customWidth="1"/>
    <col min="5" max="5" width="11.53515625" style="10" customWidth="1"/>
    <col min="6" max="6" width="24" style="12" customWidth="1"/>
    <col min="7" max="7" width="32" style="12" customWidth="1"/>
    <col min="8" max="8" width="14.53515625" style="12" customWidth="1"/>
    <col min="9" max="16384" width="9" style="12"/>
  </cols>
  <sheetData>
    <row r="1" spans="1:8">
      <c r="A1" s="8" t="s">
        <v>410</v>
      </c>
      <c r="B1" s="8" t="s">
        <v>41</v>
      </c>
      <c r="C1" s="120" t="s">
        <v>234</v>
      </c>
      <c r="D1" s="8" t="s">
        <v>414</v>
      </c>
      <c r="E1" s="120" t="s">
        <v>449</v>
      </c>
      <c r="F1" s="120" t="s">
        <v>549</v>
      </c>
      <c r="G1" s="120" t="s">
        <v>567</v>
      </c>
      <c r="H1" s="120" t="s">
        <v>578</v>
      </c>
    </row>
    <row r="2" spans="1:8">
      <c r="A2" s="12" t="s">
        <v>29</v>
      </c>
      <c r="B2" s="12" t="s">
        <v>27</v>
      </c>
      <c r="C2" s="10">
        <v>2006</v>
      </c>
      <c r="D2" s="12" t="s">
        <v>415</v>
      </c>
      <c r="E2" s="10">
        <f>'2. LRAMVA Threshold'!D9</f>
        <v>2011</v>
      </c>
      <c r="F2" s="26" t="s">
        <v>170</v>
      </c>
      <c r="G2" s="12" t="s">
        <v>568</v>
      </c>
      <c r="H2" s="12" t="s">
        <v>586</v>
      </c>
    </row>
    <row r="3" spans="1:8">
      <c r="A3" s="12" t="s">
        <v>371</v>
      </c>
      <c r="B3" s="12" t="s">
        <v>27</v>
      </c>
      <c r="C3" s="10">
        <v>2007</v>
      </c>
      <c r="D3" s="12" t="s">
        <v>416</v>
      </c>
      <c r="E3" s="10">
        <f>'2. LRAMVA Threshold'!D24</f>
        <v>0</v>
      </c>
      <c r="F3" s="12" t="s">
        <v>550</v>
      </c>
      <c r="G3" s="12" t="s">
        <v>569</v>
      </c>
      <c r="H3" s="12" t="s">
        <v>579</v>
      </c>
    </row>
    <row r="4" spans="1:8">
      <c r="A4" s="12" t="s">
        <v>372</v>
      </c>
      <c r="B4" s="12" t="s">
        <v>28</v>
      </c>
      <c r="C4" s="10">
        <v>2008</v>
      </c>
      <c r="D4" s="12" t="s">
        <v>417</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5" zoomScaleNormal="85" workbookViewId="0">
      <selection activeCell="L113" sqref="L113"/>
    </sheetView>
  </sheetViews>
  <sheetFormatPr defaultColWidth="9" defaultRowHeight="15.9"/>
  <cols>
    <col min="1" max="1" width="2.53515625" style="9" customWidth="1"/>
    <col min="2" max="2" width="33.53515625" style="9" customWidth="1"/>
    <col min="3" max="4" width="29.53515625" style="9" customWidth="1"/>
    <col min="5" max="5" width="24.3828125" style="17" customWidth="1"/>
    <col min="6" max="6" width="34.3828125" style="9" customWidth="1"/>
    <col min="7" max="7" width="27.53515625" style="9" customWidth="1"/>
    <col min="8" max="8" width="29" style="9" customWidth="1"/>
    <col min="9" max="9" width="23" style="9" customWidth="1"/>
    <col min="10" max="10" width="22" style="9" customWidth="1"/>
    <col min="11" max="11" width="19.53515625" style="9" customWidth="1"/>
    <col min="12" max="12" width="21.53515625" style="9" customWidth="1"/>
    <col min="13" max="14" width="24" style="9" customWidth="1"/>
    <col min="15" max="15" width="21.3828125" style="9" customWidth="1"/>
    <col min="16" max="16" width="22" style="9" customWidth="1"/>
    <col min="17" max="17" width="16.3828125" style="9" customWidth="1"/>
    <col min="18" max="18" width="15.53515625" style="9" customWidth="1"/>
    <col min="19" max="19" width="17" style="9" customWidth="1"/>
    <col min="20" max="20" width="13.53515625" style="8" customWidth="1"/>
    <col min="21" max="21" width="13.3828125" style="8" bestFit="1" customWidth="1"/>
    <col min="22" max="22" width="13.53515625" style="9" customWidth="1"/>
    <col min="23" max="23" width="15.304687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7"/>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4"/>
      <c r="U12" s="184"/>
    </row>
    <row r="13" spans="2:22" s="32" customFormat="1" ht="22.5" customHeight="1" thickBot="1">
      <c r="B13" s="183" t="s">
        <v>507</v>
      </c>
      <c r="C13" s="17"/>
      <c r="F13" s="183" t="s">
        <v>508</v>
      </c>
      <c r="G13" s="36"/>
      <c r="H13" s="31"/>
      <c r="I13" s="9"/>
      <c r="J13" s="182" t="s">
        <v>505</v>
      </c>
      <c r="N13" s="103"/>
      <c r="P13" s="9"/>
      <c r="Q13" s="185"/>
      <c r="R13" s="42"/>
      <c r="T13" s="184"/>
      <c r="U13" s="184"/>
    </row>
    <row r="14" spans="2:22" ht="29.25" customHeight="1" thickBot="1">
      <c r="B14" s="124" t="s">
        <v>547</v>
      </c>
      <c r="D14" s="540" t="s">
        <v>934</v>
      </c>
      <c r="E14" s="130"/>
      <c r="F14" s="124" t="s">
        <v>548</v>
      </c>
      <c r="H14" s="540" t="s">
        <v>510</v>
      </c>
      <c r="J14" s="124" t="s">
        <v>515</v>
      </c>
      <c r="L14" s="132"/>
      <c r="N14" s="103"/>
      <c r="Q14" s="99"/>
      <c r="R14" s="96"/>
    </row>
    <row r="15" spans="2:22" ht="26.25" customHeight="1" thickBot="1">
      <c r="B15" s="124" t="s">
        <v>423</v>
      </c>
      <c r="C15" s="106"/>
      <c r="D15" s="540" t="s">
        <v>935</v>
      </c>
      <c r="F15" s="124" t="s">
        <v>413</v>
      </c>
      <c r="G15" s="127"/>
      <c r="H15" s="540" t="s">
        <v>936</v>
      </c>
      <c r="I15" s="17"/>
      <c r="J15" s="124" t="s">
        <v>516</v>
      </c>
      <c r="L15" s="132"/>
      <c r="M15" s="103"/>
      <c r="Q15" s="108"/>
      <c r="R15" s="96"/>
    </row>
    <row r="16" spans="2:22" ht="28.5" customHeight="1" thickBot="1">
      <c r="B16" s="124" t="s">
        <v>453</v>
      </c>
      <c r="C16" s="106"/>
      <c r="D16" s="541" t="s">
        <v>184</v>
      </c>
      <c r="E16" s="103"/>
      <c r="F16" s="124" t="s">
        <v>433</v>
      </c>
      <c r="G16" s="125"/>
      <c r="H16" s="541">
        <v>2018</v>
      </c>
      <c r="I16" s="103"/>
      <c r="K16" s="193"/>
      <c r="L16" s="193"/>
      <c r="M16" s="193"/>
      <c r="N16" s="193"/>
      <c r="Q16" s="115"/>
      <c r="R16" s="96"/>
    </row>
    <row r="17" spans="1:21" ht="29.25" customHeight="1">
      <c r="B17" s="124" t="s">
        <v>420</v>
      </c>
      <c r="C17" s="106"/>
      <c r="D17" s="731">
        <v>77424</v>
      </c>
      <c r="E17" s="121"/>
      <c r="F17" s="738" t="s">
        <v>669</v>
      </c>
      <c r="G17" s="193"/>
      <c r="H17" s="732"/>
      <c r="I17" s="17"/>
      <c r="M17" s="193"/>
      <c r="N17" s="193"/>
      <c r="P17" s="99"/>
      <c r="Q17" s="99"/>
      <c r="R17" s="96"/>
    </row>
    <row r="18" spans="1:21" s="28" customFormat="1" ht="29.25" customHeight="1">
      <c r="B18" s="124"/>
      <c r="C18" s="733"/>
      <c r="D18" s="730"/>
      <c r="E18" s="734"/>
      <c r="F18" s="729"/>
      <c r="G18" s="735"/>
      <c r="H18" s="736"/>
      <c r="I18" s="161"/>
      <c r="M18" s="735"/>
      <c r="N18" s="735"/>
      <c r="P18" s="735"/>
      <c r="Q18" s="735"/>
      <c r="R18" s="737"/>
      <c r="T18" s="37"/>
      <c r="U18" s="37"/>
    </row>
    <row r="19" spans="1:21" ht="27.75" customHeight="1" thickBot="1">
      <c r="E19" s="9"/>
      <c r="F19" s="124" t="s">
        <v>434</v>
      </c>
      <c r="G19" s="601" t="s">
        <v>363</v>
      </c>
      <c r="H19" s="240">
        <f>SUM(R54,R57,R60,R63,R66,R69,R72,R75,R78)</f>
        <v>33653.432892533034</v>
      </c>
      <c r="I19" s="17"/>
      <c r="J19" s="115"/>
      <c r="K19" s="115"/>
      <c r="L19" s="115"/>
      <c r="M19" s="115"/>
      <c r="N19" s="115"/>
      <c r="P19" s="115"/>
      <c r="Q19" s="115"/>
      <c r="R19" s="96"/>
    </row>
    <row r="20" spans="1:21" ht="27.75" customHeight="1" thickBot="1">
      <c r="E20" s="9"/>
      <c r="F20" s="124" t="s">
        <v>435</v>
      </c>
      <c r="G20" s="601" t="s">
        <v>364</v>
      </c>
      <c r="H20" s="131">
        <f>-SUM(R55,R58,R61,R64,R67,R70,R73,R76,R79)</f>
        <v>3153.826</v>
      </c>
      <c r="I20" s="17"/>
      <c r="J20" s="115"/>
      <c r="P20" s="115"/>
      <c r="Q20" s="115"/>
      <c r="R20" s="96"/>
    </row>
    <row r="21" spans="1:21" ht="27.75" customHeight="1" thickBot="1">
      <c r="C21" s="32"/>
      <c r="D21" s="32"/>
      <c r="E21" s="32"/>
      <c r="F21" s="124" t="s">
        <v>408</v>
      </c>
      <c r="G21" s="601" t="s">
        <v>365</v>
      </c>
      <c r="H21" s="186">
        <f>R84</f>
        <v>1442.3137017783492</v>
      </c>
      <c r="I21" s="103"/>
      <c r="P21" s="115"/>
      <c r="Q21" s="115"/>
      <c r="R21" s="96"/>
    </row>
    <row r="22" spans="1:21" ht="27.75" customHeight="1">
      <c r="C22" s="32"/>
      <c r="D22" s="32"/>
      <c r="E22" s="32"/>
      <c r="F22" s="124" t="s">
        <v>509</v>
      </c>
      <c r="G22" s="601" t="s">
        <v>448</v>
      </c>
      <c r="H22" s="186">
        <f>H19-H20+H21</f>
        <v>31941.920594311381</v>
      </c>
      <c r="I22" s="103"/>
      <c r="P22" s="193"/>
      <c r="Q22" s="193"/>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78" t="s">
        <v>676</v>
      </c>
      <c r="C26" s="878"/>
      <c r="D26" s="878"/>
      <c r="E26" s="878"/>
      <c r="F26" s="878"/>
      <c r="G26" s="878"/>
    </row>
    <row r="27" spans="1:21" ht="14.25" customHeight="1">
      <c r="A27" s="28"/>
      <c r="B27" s="546"/>
      <c r="C27" s="546"/>
      <c r="D27" s="536"/>
      <c r="E27" s="536"/>
      <c r="F27" s="536"/>
      <c r="G27" s="546"/>
    </row>
    <row r="28" spans="1:21" s="17" customFormat="1" ht="27" customHeight="1">
      <c r="B28" s="881" t="s">
        <v>506</v>
      </c>
      <c r="C28" s="882"/>
      <c r="D28" s="133" t="s">
        <v>41</v>
      </c>
      <c r="E28" s="134" t="s">
        <v>667</v>
      </c>
      <c r="F28" s="134" t="s">
        <v>408</v>
      </c>
      <c r="G28" s="135" t="s">
        <v>409</v>
      </c>
      <c r="T28" s="136"/>
      <c r="U28" s="136"/>
    </row>
    <row r="29" spans="1:21" ht="20.25" customHeight="1">
      <c r="B29" s="876" t="s">
        <v>29</v>
      </c>
      <c r="C29" s="877"/>
      <c r="D29" s="636" t="s">
        <v>27</v>
      </c>
      <c r="E29" s="138">
        <f>SUM(D54:D80)</f>
        <v>7424.1281404746387</v>
      </c>
      <c r="F29" s="139">
        <f>D84</f>
        <v>351.08392637632079</v>
      </c>
      <c r="G29" s="138">
        <f>E29+F29</f>
        <v>7775.2120668509597</v>
      </c>
    </row>
    <row r="30" spans="1:21" ht="20.25" customHeight="1">
      <c r="B30" s="876" t="s">
        <v>371</v>
      </c>
      <c r="C30" s="877"/>
      <c r="D30" s="636" t="s">
        <v>27</v>
      </c>
      <c r="E30" s="140">
        <f>SUM(E54:E80)</f>
        <v>16757.57650197325</v>
      </c>
      <c r="F30" s="141">
        <f>E84</f>
        <v>792.4588104547729</v>
      </c>
      <c r="G30" s="140">
        <f>E30+F30</f>
        <v>17550.035312428023</v>
      </c>
    </row>
    <row r="31" spans="1:21" ht="20.25" customHeight="1">
      <c r="B31" s="876" t="s">
        <v>753</v>
      </c>
      <c r="C31" s="877"/>
      <c r="D31" s="636" t="s">
        <v>28</v>
      </c>
      <c r="E31" s="140">
        <f>SUM(F54:F80)</f>
        <v>6317.9022500851424</v>
      </c>
      <c r="F31" s="141">
        <f>F84</f>
        <v>298.77096494725561</v>
      </c>
      <c r="G31" s="140">
        <f t="shared" ref="G31:G34" si="0">E31+F31</f>
        <v>6616.6732150323978</v>
      </c>
    </row>
    <row r="32" spans="1:21" ht="20.25" customHeight="1">
      <c r="B32" s="876" t="s">
        <v>30</v>
      </c>
      <c r="C32" s="877"/>
      <c r="D32" s="636" t="s">
        <v>28</v>
      </c>
      <c r="E32" s="140">
        <f>SUM(G54:G80)</f>
        <v>0</v>
      </c>
      <c r="F32" s="141">
        <f>G84</f>
        <v>0</v>
      </c>
      <c r="G32" s="140">
        <f t="shared" si="0"/>
        <v>0</v>
      </c>
    </row>
    <row r="33" spans="2:22" ht="20.25" customHeight="1">
      <c r="B33" s="876" t="s">
        <v>31</v>
      </c>
      <c r="C33" s="877"/>
      <c r="D33" s="636" t="s">
        <v>28</v>
      </c>
      <c r="E33" s="140">
        <f>SUM(H54:H80)</f>
        <v>0</v>
      </c>
      <c r="F33" s="141">
        <f>H84</f>
        <v>0</v>
      </c>
      <c r="G33" s="140">
        <f>E33+F33</f>
        <v>0</v>
      </c>
    </row>
    <row r="34" spans="2:22" ht="20.25" customHeight="1">
      <c r="B34" s="876" t="s">
        <v>32</v>
      </c>
      <c r="C34" s="877"/>
      <c r="D34" s="636" t="s">
        <v>27</v>
      </c>
      <c r="E34" s="140">
        <f>SUM(I54:I80)</f>
        <v>0</v>
      </c>
      <c r="F34" s="141">
        <f>I84</f>
        <v>0</v>
      </c>
      <c r="G34" s="140">
        <f t="shared" si="0"/>
        <v>0</v>
      </c>
    </row>
    <row r="35" spans="2:22" ht="20.25" customHeight="1">
      <c r="B35" s="876"/>
      <c r="C35" s="877"/>
      <c r="D35" s="636"/>
      <c r="E35" s="140">
        <f>SUM(J54:J80)</f>
        <v>0</v>
      </c>
      <c r="F35" s="141">
        <f>J84</f>
        <v>0</v>
      </c>
      <c r="G35" s="140">
        <f>E35+F35</f>
        <v>0</v>
      </c>
    </row>
    <row r="36" spans="2:22" ht="20.25" customHeight="1">
      <c r="B36" s="876"/>
      <c r="C36" s="877"/>
      <c r="D36" s="636"/>
      <c r="E36" s="140">
        <f>SUM(K54:K80)</f>
        <v>0</v>
      </c>
      <c r="F36" s="141">
        <f>K84</f>
        <v>0</v>
      </c>
      <c r="G36" s="140">
        <f t="shared" ref="G36:G42" si="1">E36+F36</f>
        <v>0</v>
      </c>
    </row>
    <row r="37" spans="2:22" ht="20.25" customHeight="1">
      <c r="B37" s="876"/>
      <c r="C37" s="877"/>
      <c r="D37" s="636"/>
      <c r="E37" s="140">
        <f>SUM(L54:L80)</f>
        <v>0</v>
      </c>
      <c r="F37" s="141">
        <f>L84</f>
        <v>0</v>
      </c>
      <c r="G37" s="140">
        <f t="shared" si="1"/>
        <v>0</v>
      </c>
    </row>
    <row r="38" spans="2:22" ht="20.25" customHeight="1">
      <c r="B38" s="876"/>
      <c r="C38" s="877"/>
      <c r="D38" s="636"/>
      <c r="E38" s="140">
        <f>SUM(M54:M80)</f>
        <v>0</v>
      </c>
      <c r="F38" s="141">
        <f>M84</f>
        <v>0</v>
      </c>
      <c r="G38" s="140">
        <f t="shared" si="1"/>
        <v>0</v>
      </c>
    </row>
    <row r="39" spans="2:22" ht="20.25" customHeight="1">
      <c r="B39" s="876"/>
      <c r="C39" s="877"/>
      <c r="D39" s="636"/>
      <c r="E39" s="140">
        <f>SUM(N54:N80)</f>
        <v>0</v>
      </c>
      <c r="F39" s="141">
        <f>N84</f>
        <v>0</v>
      </c>
      <c r="G39" s="140">
        <f t="shared" si="1"/>
        <v>0</v>
      </c>
    </row>
    <row r="40" spans="2:22" ht="20.25" customHeight="1">
      <c r="B40" s="876"/>
      <c r="C40" s="877"/>
      <c r="D40" s="636"/>
      <c r="E40" s="140">
        <f>SUM(O54:O80)</f>
        <v>0</v>
      </c>
      <c r="F40" s="141">
        <f>O84</f>
        <v>0</v>
      </c>
      <c r="G40" s="140">
        <f t="shared" si="1"/>
        <v>0</v>
      </c>
    </row>
    <row r="41" spans="2:22" ht="20.25" customHeight="1">
      <c r="B41" s="876"/>
      <c r="C41" s="877"/>
      <c r="D41" s="636"/>
      <c r="E41" s="140">
        <f>SUM(P54:P80)</f>
        <v>0</v>
      </c>
      <c r="F41" s="141">
        <f>P84</f>
        <v>0</v>
      </c>
      <c r="G41" s="140">
        <f t="shared" si="1"/>
        <v>0</v>
      </c>
    </row>
    <row r="42" spans="2:22" ht="20.25" customHeight="1">
      <c r="B42" s="876"/>
      <c r="C42" s="877"/>
      <c r="D42" s="637"/>
      <c r="E42" s="142">
        <f>SUM(Q54:Q80)</f>
        <v>0</v>
      </c>
      <c r="F42" s="143">
        <f>Q84</f>
        <v>0</v>
      </c>
      <c r="G42" s="142">
        <f t="shared" si="1"/>
        <v>0</v>
      </c>
    </row>
    <row r="43" spans="2:22" s="8" customFormat="1" ht="21" customHeight="1">
      <c r="B43" s="879" t="s">
        <v>26</v>
      </c>
      <c r="C43" s="880"/>
      <c r="D43" s="137"/>
      <c r="E43" s="144">
        <f>SUM(E29:E42)</f>
        <v>30499.606892533033</v>
      </c>
      <c r="F43" s="144">
        <f>SUM(F29:F42)</f>
        <v>1442.3137017783492</v>
      </c>
      <c r="G43" s="144">
        <f>SUM(G29:G42)</f>
        <v>31941.920594311381</v>
      </c>
      <c r="H43" s="198"/>
    </row>
    <row r="44" spans="2:22" ht="18" customHeight="1">
      <c r="D44" s="94"/>
      <c r="E44" s="9"/>
      <c r="F44" s="17"/>
    </row>
    <row r="45" spans="2:22" s="28" customFormat="1" ht="20.6">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8" t="s">
        <v>606</v>
      </c>
      <c r="C48" s="878"/>
      <c r="D48" s="878"/>
      <c r="E48" s="878"/>
      <c r="F48" s="878"/>
      <c r="G48" s="878"/>
      <c r="H48" s="878"/>
      <c r="I48" s="878"/>
      <c r="J48" s="878"/>
      <c r="K48" s="878"/>
      <c r="L48" s="878"/>
      <c r="M48" s="615"/>
      <c r="N48" s="105"/>
      <c r="O48" s="105"/>
      <c r="P48" s="105"/>
      <c r="Q48" s="105"/>
      <c r="R48" s="105"/>
      <c r="T48" s="37"/>
      <c r="U48" s="19"/>
      <c r="V48" s="38"/>
    </row>
    <row r="49" spans="2:22" s="28" customFormat="1" ht="41.15" customHeight="1">
      <c r="B49" s="878" t="s">
        <v>562</v>
      </c>
      <c r="C49" s="878"/>
      <c r="D49" s="878"/>
      <c r="E49" s="878"/>
      <c r="F49" s="878"/>
      <c r="G49" s="878"/>
      <c r="H49" s="878"/>
      <c r="I49" s="878"/>
      <c r="J49" s="878"/>
      <c r="K49" s="878"/>
      <c r="L49" s="878"/>
      <c r="M49" s="615"/>
      <c r="N49" s="105"/>
      <c r="O49" s="105"/>
      <c r="P49" s="105"/>
      <c r="Q49" s="105"/>
      <c r="R49" s="105"/>
      <c r="T49" s="37"/>
      <c r="U49" s="19"/>
      <c r="V49" s="38"/>
    </row>
    <row r="50" spans="2:22" s="28" customFormat="1" ht="18" customHeight="1">
      <c r="B50" s="878" t="s">
        <v>675</v>
      </c>
      <c r="C50" s="878"/>
      <c r="D50" s="878"/>
      <c r="E50" s="878"/>
      <c r="F50" s="878"/>
      <c r="G50" s="878"/>
      <c r="H50" s="878"/>
      <c r="I50" s="878"/>
      <c r="J50" s="878"/>
      <c r="K50" s="878"/>
      <c r="L50" s="878"/>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517</v>
      </c>
      <c r="D52" s="135" t="str">
        <f>IF($B29&lt;&gt;"",$B29,"")</f>
        <v>Residential</v>
      </c>
      <c r="E52" s="135" t="str">
        <f>IF($B30&lt;&gt;"",$B30,"")</f>
        <v>GS&lt;50 kW</v>
      </c>
      <c r="F52" s="135" t="str">
        <f>IF($B31&lt;&gt;"",$B31,"")</f>
        <v>General Service 50 - 4,999 kW</v>
      </c>
      <c r="G52" s="135" t="str">
        <f>IF($B32&lt;&gt;"",$B32,"")</f>
        <v>Sentinel Lighting</v>
      </c>
      <c r="H52" s="135" t="str">
        <f>IF($B33&lt;&gt;"",$B33,"")</f>
        <v>Street Lighting</v>
      </c>
      <c r="I52" s="135" t="str">
        <f>IF($B34&lt;&gt;"",$B34,"")</f>
        <v>Unmetered Scattered Load</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1" t="s">
        <v>26</v>
      </c>
      <c r="T52" s="136"/>
      <c r="U52" s="813"/>
    </row>
    <row r="53" spans="2:22" s="145" customFormat="1" ht="15.75" customHeight="1">
      <c r="B53" s="573"/>
      <c r="C53" s="574"/>
      <c r="D53" s="574" t="str">
        <f>D29</f>
        <v>kWh</v>
      </c>
      <c r="E53" s="574" t="str">
        <f>D30</f>
        <v>kWh</v>
      </c>
      <c r="F53" s="574" t="str">
        <f>D31</f>
        <v>kW</v>
      </c>
      <c r="G53" s="574" t="str">
        <f>D32</f>
        <v>kW</v>
      </c>
      <c r="H53" s="574" t="str">
        <f>D33</f>
        <v>kW</v>
      </c>
      <c r="I53" s="574" t="str">
        <f>D34</f>
        <v>kWh</v>
      </c>
      <c r="J53" s="574">
        <f>D35</f>
        <v>0</v>
      </c>
      <c r="K53" s="574">
        <f>D36</f>
        <v>0</v>
      </c>
      <c r="L53" s="574">
        <f>D37</f>
        <v>0</v>
      </c>
      <c r="M53" s="574">
        <f>D38</f>
        <v>0</v>
      </c>
      <c r="N53" s="574">
        <f>D39</f>
        <v>0</v>
      </c>
      <c r="O53" s="574">
        <f>D40</f>
        <v>0</v>
      </c>
      <c r="P53" s="574">
        <f>D41</f>
        <v>0</v>
      </c>
      <c r="Q53" s="574">
        <f>D42</f>
        <v>0</v>
      </c>
      <c r="R53" s="575"/>
      <c r="S53" s="163"/>
      <c r="V53" s="163"/>
    </row>
    <row r="54" spans="2:22" s="17" customFormat="1">
      <c r="B54" s="146" t="s">
        <v>142</v>
      </c>
      <c r="C54" s="147"/>
      <c r="D54" s="148"/>
      <c r="E54" s="148"/>
      <c r="F54" s="148"/>
      <c r="G54" s="148"/>
      <c r="H54" s="148"/>
      <c r="I54" s="148"/>
      <c r="J54" s="148"/>
      <c r="K54" s="148"/>
      <c r="L54" s="148"/>
      <c r="M54" s="148"/>
      <c r="N54" s="148"/>
      <c r="O54" s="148"/>
      <c r="P54" s="148"/>
      <c r="Q54" s="148"/>
      <c r="R54" s="149">
        <f>SUM(D54:Q54)</f>
        <v>0</v>
      </c>
      <c r="S54" s="17" t="s">
        <v>961</v>
      </c>
      <c r="U54" s="815"/>
      <c r="V54" s="151"/>
    </row>
    <row r="55" spans="2:22" s="17" customFormat="1">
      <c r="B55" s="152" t="s">
        <v>35</v>
      </c>
      <c r="C55" s="153"/>
      <c r="D55" s="154"/>
      <c r="E55" s="154"/>
      <c r="F55" s="154"/>
      <c r="G55" s="154"/>
      <c r="H55" s="154"/>
      <c r="I55" s="154"/>
      <c r="J55" s="154"/>
      <c r="K55" s="154"/>
      <c r="L55" s="154"/>
      <c r="M55" s="154"/>
      <c r="N55" s="154"/>
      <c r="O55" s="154"/>
      <c r="P55" s="154"/>
      <c r="Q55" s="154"/>
      <c r="R55" s="155">
        <f>SUM(D55:Q55)</f>
        <v>0</v>
      </c>
      <c r="S55" s="17" t="s">
        <v>961</v>
      </c>
      <c r="T55" s="156"/>
      <c r="U55" s="156"/>
      <c r="V55" s="151"/>
    </row>
    <row r="56" spans="2:22" s="136" customFormat="1">
      <c r="B56" s="623" t="s">
        <v>67</v>
      </c>
      <c r="C56" s="619"/>
      <c r="D56" s="158"/>
      <c r="E56" s="158"/>
      <c r="F56" s="158"/>
      <c r="G56" s="158"/>
      <c r="H56" s="158"/>
      <c r="I56" s="158"/>
      <c r="J56" s="158"/>
      <c r="K56" s="159"/>
      <c r="L56" s="159"/>
      <c r="M56" s="159"/>
      <c r="N56" s="159"/>
      <c r="O56" s="159"/>
      <c r="P56" s="159"/>
      <c r="Q56" s="159"/>
      <c r="R56" s="160"/>
      <c r="S56" s="818"/>
      <c r="U56" s="816"/>
      <c r="V56" s="151"/>
    </row>
    <row r="57" spans="2:22" s="17" customFormat="1">
      <c r="B57" s="152" t="s">
        <v>143</v>
      </c>
      <c r="C57" s="153"/>
      <c r="D57" s="154"/>
      <c r="E57" s="154"/>
      <c r="F57" s="154"/>
      <c r="G57" s="154"/>
      <c r="H57" s="154"/>
      <c r="I57" s="154"/>
      <c r="J57" s="154"/>
      <c r="K57" s="154"/>
      <c r="L57" s="154"/>
      <c r="M57" s="154"/>
      <c r="N57" s="154"/>
      <c r="O57" s="154"/>
      <c r="P57" s="154"/>
      <c r="Q57" s="154"/>
      <c r="R57" s="155">
        <f>SUM(D57:Q57)</f>
        <v>0</v>
      </c>
      <c r="S57" s="17" t="s">
        <v>961</v>
      </c>
      <c r="U57" s="815"/>
      <c r="V57" s="151"/>
    </row>
    <row r="58" spans="2:22" s="17" customFormat="1">
      <c r="B58" s="152" t="s">
        <v>36</v>
      </c>
      <c r="C58" s="153"/>
      <c r="D58" s="154"/>
      <c r="E58" s="154"/>
      <c r="F58" s="154"/>
      <c r="G58" s="154"/>
      <c r="H58" s="154"/>
      <c r="I58" s="154"/>
      <c r="J58" s="154"/>
      <c r="K58" s="154"/>
      <c r="L58" s="154"/>
      <c r="M58" s="154"/>
      <c r="N58" s="154"/>
      <c r="O58" s="154"/>
      <c r="P58" s="154"/>
      <c r="Q58" s="154"/>
      <c r="R58" s="155">
        <f>SUM(D58:Q58)</f>
        <v>0</v>
      </c>
      <c r="S58" s="17" t="s">
        <v>961</v>
      </c>
      <c r="T58" s="156"/>
      <c r="U58" s="815"/>
      <c r="V58" s="151"/>
    </row>
    <row r="59" spans="2:22" s="136" customFormat="1">
      <c r="B59" s="623" t="s">
        <v>67</v>
      </c>
      <c r="C59" s="619"/>
      <c r="D59" s="158"/>
      <c r="E59" s="158"/>
      <c r="F59" s="158"/>
      <c r="G59" s="158"/>
      <c r="H59" s="158"/>
      <c r="I59" s="158"/>
      <c r="J59" s="158"/>
      <c r="K59" s="159"/>
      <c r="L59" s="159"/>
      <c r="M59" s="159"/>
      <c r="N59" s="159"/>
      <c r="O59" s="159"/>
      <c r="P59" s="159"/>
      <c r="Q59" s="159"/>
      <c r="R59" s="160"/>
      <c r="S59" s="818"/>
      <c r="T59" s="156"/>
      <c r="U59" s="815"/>
      <c r="V59" s="151"/>
    </row>
    <row r="60" spans="2:22" s="161" customFormat="1">
      <c r="B60" s="152" t="s">
        <v>38</v>
      </c>
      <c r="C60" s="153"/>
      <c r="D60" s="154"/>
      <c r="E60" s="154"/>
      <c r="F60" s="154"/>
      <c r="G60" s="154"/>
      <c r="H60" s="154"/>
      <c r="I60" s="154"/>
      <c r="J60" s="154"/>
      <c r="K60" s="154"/>
      <c r="L60" s="154"/>
      <c r="M60" s="154"/>
      <c r="N60" s="154"/>
      <c r="O60" s="154"/>
      <c r="P60" s="154"/>
      <c r="Q60" s="154"/>
      <c r="R60" s="155">
        <f>SUM(D60:Q60)</f>
        <v>0</v>
      </c>
      <c r="S60" s="17" t="s">
        <v>961</v>
      </c>
      <c r="T60" s="156"/>
      <c r="U60" s="815"/>
      <c r="V60" s="151"/>
    </row>
    <row r="61" spans="2:22" s="161" customFormat="1">
      <c r="B61" s="152" t="s">
        <v>37</v>
      </c>
      <c r="C61" s="153"/>
      <c r="D61" s="154"/>
      <c r="E61" s="154"/>
      <c r="F61" s="154"/>
      <c r="G61" s="154"/>
      <c r="H61" s="154"/>
      <c r="I61" s="154"/>
      <c r="J61" s="154"/>
      <c r="K61" s="154"/>
      <c r="L61" s="154"/>
      <c r="M61" s="154"/>
      <c r="N61" s="154"/>
      <c r="O61" s="154"/>
      <c r="P61" s="154"/>
      <c r="Q61" s="154"/>
      <c r="R61" s="155">
        <f>SUM(D61:Q61)</f>
        <v>0</v>
      </c>
      <c r="S61" s="17" t="s">
        <v>961</v>
      </c>
      <c r="T61" s="156"/>
      <c r="U61" s="815"/>
      <c r="V61" s="151"/>
    </row>
    <row r="62" spans="2:22" s="136" customFormat="1">
      <c r="B62" s="623" t="s">
        <v>67</v>
      </c>
      <c r="C62" s="619"/>
      <c r="D62" s="158"/>
      <c r="E62" s="158"/>
      <c r="F62" s="158"/>
      <c r="G62" s="158"/>
      <c r="H62" s="158"/>
      <c r="I62" s="158"/>
      <c r="J62" s="158"/>
      <c r="K62" s="159"/>
      <c r="L62" s="159"/>
      <c r="M62" s="159"/>
      <c r="N62" s="159"/>
      <c r="O62" s="159"/>
      <c r="P62" s="159"/>
      <c r="Q62" s="159"/>
      <c r="R62" s="160"/>
      <c r="S62" s="818"/>
      <c r="T62" s="156"/>
      <c r="U62" s="815"/>
      <c r="V62" s="151"/>
    </row>
    <row r="63" spans="2:22" s="161" customFormat="1">
      <c r="B63" s="152" t="s">
        <v>40</v>
      </c>
      <c r="C63" s="153"/>
      <c r="D63" s="154"/>
      <c r="E63" s="154"/>
      <c r="F63" s="154"/>
      <c r="G63" s="154"/>
      <c r="H63" s="154"/>
      <c r="I63" s="154"/>
      <c r="J63" s="154"/>
      <c r="K63" s="154"/>
      <c r="L63" s="154"/>
      <c r="M63" s="154"/>
      <c r="N63" s="154"/>
      <c r="O63" s="154"/>
      <c r="P63" s="154"/>
      <c r="Q63" s="154"/>
      <c r="R63" s="155">
        <f>SUM(D63:Q63)</f>
        <v>0</v>
      </c>
      <c r="S63" s="17" t="s">
        <v>961</v>
      </c>
      <c r="T63" s="156"/>
      <c r="U63" s="815"/>
      <c r="V63" s="151"/>
    </row>
    <row r="64" spans="2:22" s="161" customFormat="1">
      <c r="B64" s="152" t="s">
        <v>39</v>
      </c>
      <c r="C64" s="153"/>
      <c r="D64" s="154"/>
      <c r="E64" s="154"/>
      <c r="F64" s="154"/>
      <c r="G64" s="154"/>
      <c r="H64" s="154"/>
      <c r="I64" s="154"/>
      <c r="J64" s="154"/>
      <c r="K64" s="154"/>
      <c r="L64" s="154"/>
      <c r="M64" s="154"/>
      <c r="N64" s="154"/>
      <c r="O64" s="154"/>
      <c r="P64" s="154"/>
      <c r="Q64" s="154"/>
      <c r="R64" s="155">
        <f>SUM(D64:Q64)</f>
        <v>0</v>
      </c>
      <c r="S64" s="17" t="s">
        <v>961</v>
      </c>
      <c r="T64" s="156"/>
      <c r="U64" s="815"/>
      <c r="V64" s="151"/>
    </row>
    <row r="65" spans="2:22" s="136" customFormat="1">
      <c r="B65" s="623" t="s">
        <v>67</v>
      </c>
      <c r="C65" s="619"/>
      <c r="D65" s="158"/>
      <c r="E65" s="158"/>
      <c r="F65" s="158"/>
      <c r="G65" s="158"/>
      <c r="H65" s="158"/>
      <c r="I65" s="158"/>
      <c r="J65" s="158"/>
      <c r="K65" s="159"/>
      <c r="L65" s="159"/>
      <c r="M65" s="159"/>
      <c r="N65" s="159"/>
      <c r="O65" s="159"/>
      <c r="P65" s="159"/>
      <c r="Q65" s="159"/>
      <c r="R65" s="160"/>
      <c r="S65" s="818"/>
      <c r="V65" s="151"/>
    </row>
    <row r="66" spans="2:22" s="161" customFormat="1">
      <c r="B66" s="152" t="s">
        <v>94</v>
      </c>
      <c r="C66" s="533"/>
      <c r="D66" s="162"/>
      <c r="E66" s="162"/>
      <c r="F66" s="162"/>
      <c r="G66" s="162"/>
      <c r="H66" s="162"/>
      <c r="I66" s="162"/>
      <c r="J66" s="162"/>
      <c r="K66" s="162"/>
      <c r="L66" s="162"/>
      <c r="M66" s="162"/>
      <c r="N66" s="162"/>
      <c r="O66" s="162"/>
      <c r="P66" s="162"/>
      <c r="Q66" s="162"/>
      <c r="R66" s="154">
        <f>SUM(D66:Q66)</f>
        <v>0</v>
      </c>
      <c r="S66" s="17" t="s">
        <v>961</v>
      </c>
      <c r="T66" s="829"/>
      <c r="U66" s="150"/>
      <c r="V66" s="830"/>
    </row>
    <row r="67" spans="2:22" s="161" customFormat="1">
      <c r="B67" s="152" t="s">
        <v>93</v>
      </c>
      <c r="C67" s="153"/>
      <c r="D67" s="162"/>
      <c r="E67" s="162"/>
      <c r="F67" s="162"/>
      <c r="G67" s="162"/>
      <c r="H67" s="162"/>
      <c r="I67" s="162"/>
      <c r="J67" s="162"/>
      <c r="K67" s="162"/>
      <c r="L67" s="162"/>
      <c r="M67" s="162"/>
      <c r="N67" s="162"/>
      <c r="O67" s="162"/>
      <c r="P67" s="162"/>
      <c r="Q67" s="162"/>
      <c r="R67" s="154">
        <f>SUM(D67:Q67)</f>
        <v>0</v>
      </c>
      <c r="S67" s="17" t="s">
        <v>961</v>
      </c>
      <c r="T67" s="829"/>
      <c r="U67" s="150"/>
      <c r="V67" s="830"/>
    </row>
    <row r="68" spans="2:22" s="136" customFormat="1">
      <c r="B68" s="623" t="s">
        <v>67</v>
      </c>
      <c r="C68" s="619"/>
      <c r="D68" s="158"/>
      <c r="E68" s="158"/>
      <c r="F68" s="158"/>
      <c r="G68" s="158"/>
      <c r="H68" s="158"/>
      <c r="I68" s="158"/>
      <c r="J68" s="158"/>
      <c r="K68" s="159"/>
      <c r="L68" s="159"/>
      <c r="M68" s="159"/>
      <c r="N68" s="159"/>
      <c r="O68" s="159"/>
      <c r="P68" s="159"/>
      <c r="Q68" s="159"/>
      <c r="R68" s="159"/>
      <c r="S68" s="831"/>
      <c r="T68" s="831"/>
      <c r="U68" s="157"/>
      <c r="V68" s="830"/>
    </row>
    <row r="69" spans="2:22" s="161" customFormat="1">
      <c r="B69" s="152" t="s">
        <v>225</v>
      </c>
      <c r="C69" s="533"/>
      <c r="D69" s="154"/>
      <c r="E69" s="154"/>
      <c r="F69" s="154"/>
      <c r="G69" s="154"/>
      <c r="H69" s="154"/>
      <c r="I69" s="154"/>
      <c r="J69" s="154"/>
      <c r="K69" s="154"/>
      <c r="L69" s="154"/>
      <c r="M69" s="154"/>
      <c r="N69" s="154"/>
      <c r="O69" s="154"/>
      <c r="P69" s="154"/>
      <c r="Q69" s="154"/>
      <c r="R69" s="154">
        <f>SUM(D69:Q69)</f>
        <v>0</v>
      </c>
      <c r="S69" s="17" t="s">
        <v>961</v>
      </c>
      <c r="U69" s="150"/>
      <c r="V69" s="830"/>
    </row>
    <row r="70" spans="2:22" s="161" customFormat="1">
      <c r="B70" s="152" t="s">
        <v>224</v>
      </c>
      <c r="C70" s="153"/>
      <c r="D70" s="154"/>
      <c r="E70" s="154"/>
      <c r="F70" s="154"/>
      <c r="G70" s="154"/>
      <c r="H70" s="154"/>
      <c r="I70" s="154"/>
      <c r="J70" s="154"/>
      <c r="K70" s="154"/>
      <c r="L70" s="154"/>
      <c r="M70" s="154"/>
      <c r="N70" s="154"/>
      <c r="O70" s="154"/>
      <c r="P70" s="154"/>
      <c r="Q70" s="154"/>
      <c r="R70" s="154">
        <f>SUM(D70:Q70)</f>
        <v>0</v>
      </c>
      <c r="S70" s="17" t="s">
        <v>961</v>
      </c>
      <c r="T70" s="832"/>
      <c r="U70" s="150"/>
      <c r="V70" s="830"/>
    </row>
    <row r="71" spans="2:22" s="136" customFormat="1">
      <c r="B71" s="623" t="s">
        <v>67</v>
      </c>
      <c r="C71" s="619"/>
      <c r="D71" s="158"/>
      <c r="E71" s="158"/>
      <c r="F71" s="158"/>
      <c r="G71" s="158"/>
      <c r="H71" s="158"/>
      <c r="I71" s="158"/>
      <c r="J71" s="158"/>
      <c r="K71" s="159"/>
      <c r="L71" s="159"/>
      <c r="M71" s="159"/>
      <c r="N71" s="159"/>
      <c r="O71" s="159"/>
      <c r="P71" s="159"/>
      <c r="Q71" s="159"/>
      <c r="R71" s="159"/>
      <c r="S71" s="831"/>
      <c r="T71" s="833"/>
      <c r="U71" s="831"/>
      <c r="V71" s="830"/>
    </row>
    <row r="72" spans="2:22" s="161" customFormat="1">
      <c r="B72" s="152" t="s">
        <v>227</v>
      </c>
      <c r="C72" s="533"/>
      <c r="D72" s="154"/>
      <c r="E72" s="154"/>
      <c r="F72" s="154"/>
      <c r="G72" s="154"/>
      <c r="H72" s="154"/>
      <c r="I72" s="154"/>
      <c r="J72" s="154"/>
      <c r="K72" s="154"/>
      <c r="L72" s="154"/>
      <c r="M72" s="154"/>
      <c r="N72" s="154"/>
      <c r="O72" s="154"/>
      <c r="P72" s="154"/>
      <c r="Q72" s="154"/>
      <c r="R72" s="154">
        <f>SUM(D72:Q72)</f>
        <v>0</v>
      </c>
      <c r="S72" s="17" t="s">
        <v>961</v>
      </c>
      <c r="T72" s="832"/>
      <c r="U72" s="150"/>
      <c r="V72" s="830"/>
    </row>
    <row r="73" spans="2:22" s="161" customFormat="1">
      <c r="B73" s="152" t="s">
        <v>226</v>
      </c>
      <c r="C73" s="153"/>
      <c r="D73" s="154"/>
      <c r="E73" s="154"/>
      <c r="F73" s="154"/>
      <c r="G73" s="154"/>
      <c r="H73" s="154"/>
      <c r="I73" s="154"/>
      <c r="J73" s="154"/>
      <c r="K73" s="154"/>
      <c r="L73" s="154"/>
      <c r="M73" s="154"/>
      <c r="N73" s="154"/>
      <c r="O73" s="154"/>
      <c r="P73" s="154"/>
      <c r="Q73" s="154"/>
      <c r="R73" s="154">
        <f>SUM(D73:Q73)</f>
        <v>0</v>
      </c>
      <c r="S73" s="17" t="s">
        <v>961</v>
      </c>
      <c r="V73" s="830"/>
    </row>
    <row r="74" spans="2:22" s="136" customFormat="1">
      <c r="B74" s="623" t="s">
        <v>67</v>
      </c>
      <c r="C74" s="619"/>
      <c r="D74" s="158"/>
      <c r="E74" s="158"/>
      <c r="F74" s="158"/>
      <c r="G74" s="158"/>
      <c r="H74" s="158"/>
      <c r="I74" s="158"/>
      <c r="J74" s="158"/>
      <c r="K74" s="159"/>
      <c r="L74" s="159"/>
      <c r="M74" s="159"/>
      <c r="N74" s="159"/>
      <c r="O74" s="159"/>
      <c r="P74" s="159"/>
      <c r="Q74" s="159"/>
      <c r="R74" s="159"/>
      <c r="S74" s="829"/>
      <c r="T74" s="814" t="s">
        <v>929</v>
      </c>
      <c r="U74" s="813" t="s">
        <v>930</v>
      </c>
      <c r="V74" s="830"/>
    </row>
    <row r="75" spans="2:22" s="161" customFormat="1">
      <c r="B75" s="152" t="s">
        <v>229</v>
      </c>
      <c r="C75" s="533"/>
      <c r="D75" s="154">
        <f>'5.  2015-2020 LRAM'!Y756</f>
        <v>8182.9121404746384</v>
      </c>
      <c r="E75" s="154">
        <f>'5.  2015-2020 LRAM'!Z756</f>
        <v>18135.368501973251</v>
      </c>
      <c r="F75" s="154">
        <f>'5.  2015-2020 LRAM'!AA756</f>
        <v>7335.1522500851424</v>
      </c>
      <c r="G75" s="154">
        <f>'5.  2015-2020 LRAM'!AB756</f>
        <v>0</v>
      </c>
      <c r="H75" s="154">
        <f>'5.  2015-2020 LRAM'!AC756</f>
        <v>0</v>
      </c>
      <c r="I75" s="154">
        <f>'5.  2015-2020 LRAM'!AD756</f>
        <v>0</v>
      </c>
      <c r="J75" s="154">
        <f>'5.  2015-2020 LRAM'!AE756</f>
        <v>0</v>
      </c>
      <c r="K75" s="154">
        <f>'5.  2015-2020 LRAM'!AF756</f>
        <v>0</v>
      </c>
      <c r="L75" s="154">
        <f>'5.  2015-2020 LRAM'!AG756</f>
        <v>0</v>
      </c>
      <c r="M75" s="154">
        <f>'5.  2015-2020 LRAM'!AH756</f>
        <v>0</v>
      </c>
      <c r="N75" s="154">
        <f>'5.  2015-2020 LRAM'!AI756</f>
        <v>0</v>
      </c>
      <c r="O75" s="154">
        <f>'5.  2015-2020 LRAM'!AJ756</f>
        <v>0</v>
      </c>
      <c r="P75" s="154">
        <f>'5.  2015-2020 LRAM'!AK756</f>
        <v>0</v>
      </c>
      <c r="Q75" s="154">
        <f>'5.  2015-2020 LRAM'!AL756</f>
        <v>0</v>
      </c>
      <c r="R75" s="155">
        <f>SUM(D75:Q75)</f>
        <v>33653.432892533034</v>
      </c>
      <c r="S75" s="17"/>
      <c r="T75" s="17"/>
      <c r="U75" s="815"/>
      <c r="V75" s="151" t="s">
        <v>931</v>
      </c>
    </row>
    <row r="76" spans="2:22" s="161" customFormat="1" ht="16.5" customHeight="1">
      <c r="B76" s="152" t="s">
        <v>228</v>
      </c>
      <c r="C76" s="153"/>
      <c r="D76" s="154">
        <f>-'5.  2015-2020 LRAM'!Y757</f>
        <v>-758.78399999999999</v>
      </c>
      <c r="E76" s="154">
        <f>-'5.  2015-2020 LRAM'!Z757</f>
        <v>-1377.7919999999999</v>
      </c>
      <c r="F76" s="154">
        <f>-'5.  2015-2020 LRAM'!AA757</f>
        <v>-1017.25</v>
      </c>
      <c r="G76" s="154">
        <f>-'5.  2015-2020 LRAM'!AB757</f>
        <v>0</v>
      </c>
      <c r="H76" s="154">
        <f>-'5.  2015-2020 LRAM'!AC757</f>
        <v>0</v>
      </c>
      <c r="I76" s="154">
        <f>-'5.  2015-2020 LRAM'!AD757</f>
        <v>0</v>
      </c>
      <c r="J76" s="154">
        <f>-'5.  2015-2020 LRAM'!AE757</f>
        <v>0</v>
      </c>
      <c r="K76" s="154">
        <f>-'5.  2015-2020 LRAM'!AF757</f>
        <v>0</v>
      </c>
      <c r="L76" s="154">
        <f>-'5.  2015-2020 LRAM'!AG757</f>
        <v>0</v>
      </c>
      <c r="M76" s="154">
        <f>-'5.  2015-2020 LRAM'!AH757</f>
        <v>0</v>
      </c>
      <c r="N76" s="154">
        <f>-'5.  2015-2020 LRAM'!AI757</f>
        <v>0</v>
      </c>
      <c r="O76" s="154">
        <f>-'5.  2015-2020 LRAM'!AJ757</f>
        <v>0</v>
      </c>
      <c r="P76" s="154">
        <f>-'5.  2015-2020 LRAM'!AK757</f>
        <v>0</v>
      </c>
      <c r="Q76" s="154">
        <f>-'5.  2015-2020 LRAM'!AL757</f>
        <v>0</v>
      </c>
      <c r="R76" s="155">
        <f>SUM(D76:Q76)</f>
        <v>-3153.826</v>
      </c>
      <c r="S76" s="817">
        <f>R75+R76</f>
        <v>30499.606892533033</v>
      </c>
      <c r="T76" s="815">
        <v>29844.84</v>
      </c>
      <c r="U76" s="815">
        <f>S76-T76</f>
        <v>654.76689253303266</v>
      </c>
      <c r="V76" s="151" t="s">
        <v>932</v>
      </c>
    </row>
    <row r="77" spans="2:22" s="136" customFormat="1">
      <c r="B77" s="623" t="s">
        <v>67</v>
      </c>
      <c r="C77" s="619"/>
      <c r="D77" s="158"/>
      <c r="E77" s="158"/>
      <c r="F77" s="158"/>
      <c r="G77" s="158"/>
      <c r="H77" s="158"/>
      <c r="I77" s="158"/>
      <c r="J77" s="158"/>
      <c r="K77" s="159"/>
      <c r="L77" s="159"/>
      <c r="M77" s="159"/>
      <c r="N77" s="159"/>
      <c r="O77" s="159"/>
      <c r="P77" s="159"/>
      <c r="Q77" s="159"/>
      <c r="R77" s="160"/>
      <c r="T77" s="815"/>
      <c r="U77" s="815"/>
    </row>
    <row r="78" spans="2:22" s="161" customFormat="1" hidden="1">
      <c r="B78" s="152" t="s">
        <v>231</v>
      </c>
      <c r="C78" s="153"/>
      <c r="D78" s="154">
        <v>0</v>
      </c>
      <c r="E78" s="154">
        <v>0</v>
      </c>
      <c r="F78" s="154">
        <v>0</v>
      </c>
      <c r="G78" s="154">
        <f>'5.  2015-2020 LRAM'!AB940</f>
        <v>0</v>
      </c>
      <c r="H78" s="154">
        <f>'5.  2015-2020 LRAM'!AC940</f>
        <v>0</v>
      </c>
      <c r="I78" s="154">
        <f>'5.  2015-2020 LRAM'!AD940</f>
        <v>0</v>
      </c>
      <c r="J78" s="154">
        <f>'5.  2015-2020 LRAM'!AE940</f>
        <v>0</v>
      </c>
      <c r="K78" s="154">
        <f>'5.  2015-2020 LRAM'!AF940</f>
        <v>0</v>
      </c>
      <c r="L78" s="154">
        <f>'5.  2015-2020 LRAM'!AG940</f>
        <v>0</v>
      </c>
      <c r="M78" s="154">
        <f>'5.  2015-2020 LRAM'!AH940</f>
        <v>0</v>
      </c>
      <c r="N78" s="154">
        <f>'5.  2015-2020 LRAM'!AI940</f>
        <v>0</v>
      </c>
      <c r="O78" s="154">
        <f>'5.  2015-2020 LRAM'!AJ940</f>
        <v>0</v>
      </c>
      <c r="P78" s="154">
        <f>'5.  2015-2020 LRAM'!AK940</f>
        <v>0</v>
      </c>
      <c r="Q78" s="154">
        <f>'5.  2015-2020 LRAM'!AL940</f>
        <v>0</v>
      </c>
      <c r="R78" s="155">
        <f>SUM(D78:Q78)</f>
        <v>0</v>
      </c>
      <c r="S78" s="17"/>
      <c r="T78" s="815"/>
      <c r="U78" s="815"/>
      <c r="V78" s="151"/>
    </row>
    <row r="79" spans="2:22" s="161" customFormat="1" hidden="1">
      <c r="B79" s="152" t="s">
        <v>230</v>
      </c>
      <c r="C79" s="153"/>
      <c r="D79" s="154">
        <f>-'5.  2015-2020 LRAM'!Y941</f>
        <v>0</v>
      </c>
      <c r="E79" s="154">
        <f>-'5.  2015-2020 LRAM'!Z941</f>
        <v>0</v>
      </c>
      <c r="F79" s="154">
        <f>-'5.  2015-2020 LRAM'!AA941</f>
        <v>0</v>
      </c>
      <c r="G79" s="154">
        <f>-'5.  2015-2020 LRAM'!AB941</f>
        <v>0</v>
      </c>
      <c r="H79" s="154">
        <f>-'5.  2015-2020 LRAM'!AC941</f>
        <v>0</v>
      </c>
      <c r="I79" s="154">
        <f>-'5.  2015-2020 LRAM'!AD941</f>
        <v>0</v>
      </c>
      <c r="J79" s="154">
        <f>-'5.  2015-2020 LRAM'!AE941</f>
        <v>0</v>
      </c>
      <c r="K79" s="154">
        <f>-'5.  2015-2020 LRAM'!AF941</f>
        <v>0</v>
      </c>
      <c r="L79" s="154">
        <f>-'5.  2015-2020 LRAM'!AG941</f>
        <v>0</v>
      </c>
      <c r="M79" s="154">
        <f>-'5.  2015-2020 LRAM'!AH941</f>
        <v>0</v>
      </c>
      <c r="N79" s="154">
        <f>-'5.  2015-2020 LRAM'!AI941</f>
        <v>0</v>
      </c>
      <c r="O79" s="154">
        <f>-'5.  2015-2020 LRAM'!AJ941</f>
        <v>0</v>
      </c>
      <c r="P79" s="154">
        <f>-'5.  2015-2020 LRAM'!AK941</f>
        <v>0</v>
      </c>
      <c r="Q79" s="154">
        <f>-'5.  2015-2020 LRAM'!AL941</f>
        <v>0</v>
      </c>
      <c r="R79" s="154">
        <f>SUM(D79:Q79)</f>
        <v>0</v>
      </c>
      <c r="S79" s="829"/>
      <c r="T79" s="150"/>
      <c r="U79" s="150"/>
      <c r="V79" s="151"/>
    </row>
    <row r="80" spans="2:22" s="136" customFormat="1" hidden="1">
      <c r="B80" s="623" t="s">
        <v>67</v>
      </c>
      <c r="C80" s="619"/>
      <c r="D80" s="158"/>
      <c r="E80" s="158"/>
      <c r="F80" s="158"/>
      <c r="G80" s="158"/>
      <c r="H80" s="158"/>
      <c r="I80" s="158"/>
      <c r="J80" s="158"/>
      <c r="K80" s="159"/>
      <c r="L80" s="159"/>
      <c r="M80" s="159"/>
      <c r="N80" s="159"/>
      <c r="O80" s="159"/>
      <c r="P80" s="159"/>
      <c r="Q80" s="159"/>
      <c r="R80" s="160"/>
      <c r="T80" s="815"/>
      <c r="U80" s="815"/>
      <c r="V80" s="151"/>
    </row>
    <row r="81" spans="2:22" s="161" customFormat="1" hidden="1">
      <c r="B81" s="152" t="s">
        <v>233</v>
      </c>
      <c r="C81" s="533"/>
      <c r="D81" s="154">
        <f>'5.  2015-2020 LRAM'!Y1124</f>
        <v>0</v>
      </c>
      <c r="E81" s="154">
        <v>0</v>
      </c>
      <c r="F81" s="154">
        <v>0</v>
      </c>
      <c r="G81" s="154">
        <v>0</v>
      </c>
      <c r="H81" s="154">
        <v>0</v>
      </c>
      <c r="I81" s="154">
        <v>0</v>
      </c>
      <c r="J81" s="154">
        <f>'5.  2015-2020 LRAM'!AE1124</f>
        <v>0</v>
      </c>
      <c r="K81" s="154">
        <f>'5.  2015-2020 LRAM'!AF1124</f>
        <v>0</v>
      </c>
      <c r="L81" s="154">
        <f>'5.  2015-2020 LRAM'!AG1124</f>
        <v>0</v>
      </c>
      <c r="M81" s="154">
        <f>'5.  2015-2020 LRAM'!AH1124</f>
        <v>0</v>
      </c>
      <c r="N81" s="154">
        <f>'5.  2015-2020 LRAM'!AI1124</f>
        <v>0</v>
      </c>
      <c r="O81" s="154">
        <f>'5.  2015-2020 LRAM'!AJ1124</f>
        <v>0</v>
      </c>
      <c r="P81" s="154">
        <f>'5.  2015-2020 LRAM'!AK1124</f>
        <v>0</v>
      </c>
      <c r="Q81" s="154">
        <f>'5.  2015-2020 LRAM'!AL1124</f>
        <v>0</v>
      </c>
      <c r="R81" s="155">
        <f>SUM(D81:Q81)</f>
        <v>0</v>
      </c>
      <c r="S81" s="17"/>
      <c r="T81" s="815"/>
      <c r="U81" s="815"/>
      <c r="V81" s="151"/>
    </row>
    <row r="82" spans="2:22" s="161" customFormat="1" hidden="1">
      <c r="B82" s="152" t="s">
        <v>232</v>
      </c>
      <c r="C82" s="153"/>
      <c r="D82" s="154">
        <f>-'5.  2015-2020 LRAM'!Y1125</f>
        <v>0</v>
      </c>
      <c r="E82" s="154">
        <f>-'5.  2015-2020 LRAM'!Z1125</f>
        <v>0</v>
      </c>
      <c r="F82" s="154">
        <f>-'5.  2015-2020 LRAM'!AA1125</f>
        <v>0</v>
      </c>
      <c r="G82" s="154">
        <f>-'5.  2015-2020 LRAM'!AB1125</f>
        <v>0</v>
      </c>
      <c r="H82" s="154">
        <f>-'5.  2015-2020 LRAM'!AC1125</f>
        <v>0</v>
      </c>
      <c r="I82" s="154">
        <f>-'5.  2015-2020 LRAM'!AD1125</f>
        <v>0</v>
      </c>
      <c r="J82" s="154">
        <f>-'5.  2015-2020 LRAM'!AE1125</f>
        <v>0</v>
      </c>
      <c r="K82" s="154">
        <f>-'5.  2015-2020 LRAM'!AF1125</f>
        <v>0</v>
      </c>
      <c r="L82" s="154">
        <f>-'5.  2015-2020 LRAM'!AG1125</f>
        <v>0</v>
      </c>
      <c r="M82" s="154">
        <f>-'5.  2015-2020 LRAM'!AH1125</f>
        <v>0</v>
      </c>
      <c r="N82" s="154">
        <f>-'5.  2015-2020 LRAM'!AI1125</f>
        <v>0</v>
      </c>
      <c r="O82" s="154">
        <f>-'5.  2015-2020 LRAM'!AJ1125</f>
        <v>0</v>
      </c>
      <c r="P82" s="154">
        <f>-'5.  2015-2020 LRAM'!AK1125</f>
        <v>0</v>
      </c>
      <c r="Q82" s="154">
        <f>-'5.  2015-2020 LRAM'!AL1125</f>
        <v>0</v>
      </c>
      <c r="R82" s="155">
        <f>SUM(D82:Q82)</f>
        <v>0</v>
      </c>
      <c r="S82" s="156"/>
      <c r="T82" s="815"/>
      <c r="U82" s="815"/>
      <c r="V82" s="151"/>
    </row>
    <row r="83" spans="2:22" s="136" customFormat="1" hidden="1">
      <c r="B83" s="623" t="s">
        <v>67</v>
      </c>
      <c r="C83" s="619"/>
      <c r="D83" s="158"/>
      <c r="E83" s="158"/>
      <c r="F83" s="158"/>
      <c r="G83" s="158"/>
      <c r="H83" s="158"/>
      <c r="I83" s="158"/>
      <c r="J83" s="158"/>
      <c r="K83" s="159"/>
      <c r="L83" s="159"/>
      <c r="M83" s="159"/>
      <c r="N83" s="159"/>
      <c r="O83" s="159"/>
      <c r="P83" s="159"/>
      <c r="Q83" s="159"/>
      <c r="R83" s="160"/>
      <c r="T83" s="815"/>
      <c r="U83" s="815"/>
      <c r="V83" s="151"/>
    </row>
    <row r="84" spans="2:22" s="17" customFormat="1" ht="20.25" customHeight="1">
      <c r="B84" s="620" t="s">
        <v>43</v>
      </c>
      <c r="C84" s="619"/>
      <c r="D84" s="677">
        <f>'6.  Carrying Charges'!I237</f>
        <v>351.08392637632079</v>
      </c>
      <c r="E84" s="677">
        <f>'6.  Carrying Charges'!J237</f>
        <v>792.4588104547729</v>
      </c>
      <c r="F84" s="677">
        <f>'6.  Carrying Charges'!K237</f>
        <v>298.77096494725561</v>
      </c>
      <c r="G84" s="677">
        <f>'6.  Carrying Charges'!L237</f>
        <v>0</v>
      </c>
      <c r="H84" s="677">
        <f>'6.  Carrying Charges'!M237</f>
        <v>0</v>
      </c>
      <c r="I84" s="677">
        <f>'6.  Carrying Charges'!N237</f>
        <v>0</v>
      </c>
      <c r="J84" s="677">
        <f>'6.  Carrying Charges'!O237</f>
        <v>0</v>
      </c>
      <c r="K84" s="677">
        <f>'6.  Carrying Charges'!P237</f>
        <v>0</v>
      </c>
      <c r="L84" s="677">
        <f>'6.  Carrying Charges'!Q237</f>
        <v>0</v>
      </c>
      <c r="M84" s="677">
        <f>'6.  Carrying Charges'!R237</f>
        <v>0</v>
      </c>
      <c r="N84" s="677">
        <f>'6.  Carrying Charges'!S237</f>
        <v>0</v>
      </c>
      <c r="O84" s="677">
        <f>'6.  Carrying Charges'!T237</f>
        <v>0</v>
      </c>
      <c r="P84" s="677">
        <f>'6.  Carrying Charges'!U237</f>
        <v>0</v>
      </c>
      <c r="Q84" s="677">
        <f>'6.  Carrying Charges'!V237</f>
        <v>0</v>
      </c>
      <c r="R84" s="678">
        <f>SUM(D84:Q84)</f>
        <v>1442.3137017783492</v>
      </c>
      <c r="S84" s="156">
        <f>R84</f>
        <v>1442.3137017783492</v>
      </c>
      <c r="T84" s="815">
        <v>1314.63</v>
      </c>
      <c r="U84" s="815">
        <f>S84-T84</f>
        <v>127.68370177834913</v>
      </c>
      <c r="V84" s="151" t="s">
        <v>933</v>
      </c>
    </row>
    <row r="85" spans="2:22" s="161" customFormat="1" ht="21.75" customHeight="1">
      <c r="B85" s="621" t="s">
        <v>240</v>
      </c>
      <c r="C85" s="622"/>
      <c r="D85" s="621">
        <f>SUM(D54:D80)+D84</f>
        <v>7775.2120668509597</v>
      </c>
      <c r="E85" s="621">
        <f t="shared" ref="E85:Q85" si="2">SUM(E54:E80)+E84</f>
        <v>17550.035312428023</v>
      </c>
      <c r="F85" s="621">
        <f t="shared" si="2"/>
        <v>6616.6732150323978</v>
      </c>
      <c r="G85" s="621">
        <f t="shared" si="2"/>
        <v>0</v>
      </c>
      <c r="H85" s="621">
        <f t="shared" si="2"/>
        <v>0</v>
      </c>
      <c r="I85" s="621">
        <f t="shared" si="2"/>
        <v>0</v>
      </c>
      <c r="J85" s="621">
        <f t="shared" si="2"/>
        <v>0</v>
      </c>
      <c r="K85" s="621">
        <f t="shared" si="2"/>
        <v>0</v>
      </c>
      <c r="L85" s="621">
        <f t="shared" si="2"/>
        <v>0</v>
      </c>
      <c r="M85" s="621">
        <f t="shared" si="2"/>
        <v>0</v>
      </c>
      <c r="N85" s="621">
        <f t="shared" si="2"/>
        <v>0</v>
      </c>
      <c r="O85" s="621">
        <f t="shared" si="2"/>
        <v>0</v>
      </c>
      <c r="P85" s="621">
        <f t="shared" si="2"/>
        <v>0</v>
      </c>
      <c r="Q85" s="621">
        <f t="shared" si="2"/>
        <v>0</v>
      </c>
      <c r="R85" s="621">
        <f>SUM(R54:R80)+R84</f>
        <v>31941.920594311381</v>
      </c>
      <c r="S85" s="156"/>
      <c r="T85" s="815"/>
      <c r="U85" s="815"/>
      <c r="V85" s="151" t="s">
        <v>960</v>
      </c>
    </row>
    <row r="86" spans="2:22" ht="20.25" customHeight="1">
      <c r="B86" s="451" t="s">
        <v>536</v>
      </c>
      <c r="C86" s="600"/>
      <c r="D86" s="599"/>
      <c r="E86" s="599"/>
      <c r="F86" s="599"/>
      <c r="G86" s="599"/>
      <c r="H86" s="599"/>
      <c r="I86" s="599"/>
      <c r="J86" s="599"/>
      <c r="K86" s="599"/>
      <c r="L86" s="599"/>
      <c r="M86" s="599"/>
      <c r="N86" s="599"/>
      <c r="O86" s="599"/>
      <c r="P86" s="599"/>
      <c r="Q86" s="599"/>
      <c r="R86" s="599"/>
      <c r="S86" s="12"/>
    </row>
    <row r="87" spans="2:22" ht="20.25" customHeight="1">
      <c r="B87" s="618"/>
      <c r="C87" s="66"/>
      <c r="E87" s="9"/>
      <c r="S87" s="12"/>
      <c r="V87" s="819"/>
    </row>
    <row r="88" spans="2:22" ht="14.6">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6">
        <v>2011</v>
      </c>
      <c r="C93" s="553">
        <f>'4.  2011-2014 LRAM'!AM131</f>
        <v>2760.4525632391847</v>
      </c>
      <c r="D93" s="554">
        <f>SUM('4.  2011-2014 LRAM'!Y259:AL259)</f>
        <v>3060.0004900312128</v>
      </c>
      <c r="E93" s="554">
        <f>SUM('4.  2011-2014 LRAM'!Y388:AL388)</f>
        <v>3087.5560323264203</v>
      </c>
      <c r="F93" s="555">
        <f>SUM('4.  2011-2014 LRAM'!Y517:AL517)</f>
        <v>2562.349287540871</v>
      </c>
      <c r="G93" s="555">
        <f>SUM('5.  2015-2020 LRAM'!Y199:AL199)</f>
        <v>2479.0462751814016</v>
      </c>
      <c r="H93" s="554">
        <f>SUM('5.  2015-2020 LRAM'!Y382:AL382)</f>
        <v>1987.091579837203</v>
      </c>
      <c r="I93" s="555">
        <f>SUM('5.  2015-2020 LRAM'!Y565:AL565)</f>
        <v>1270.1234671265383</v>
      </c>
      <c r="J93" s="554">
        <f>SUM('5.  2015-2020 LRAM'!Y748:AL748)</f>
        <v>1173.7143620323791</v>
      </c>
      <c r="K93" s="554">
        <f>SUM('5.  2015-2020 LRAM'!Y931:AL931)</f>
        <v>914.3826019873012</v>
      </c>
      <c r="L93" s="554">
        <f>SUM('5.  2015-2020 LRAM'!Y1114:AL1114)</f>
        <v>101.04168601489035</v>
      </c>
      <c r="M93" s="554">
        <f>SUM(C93:L93)</f>
        <v>19395.758345317405</v>
      </c>
      <c r="T93" s="195"/>
      <c r="U93" s="195"/>
    </row>
    <row r="94" spans="2:22" s="90" customFormat="1" ht="23.25" hidden="1" customHeight="1">
      <c r="B94" s="196">
        <v>2012</v>
      </c>
      <c r="C94" s="556"/>
      <c r="D94" s="555">
        <f>SUM('4.  2011-2014 LRAM'!Y260:AL260)</f>
        <v>3521.3447244750746</v>
      </c>
      <c r="E94" s="554">
        <f>SUM('4.  2011-2014 LRAM'!Y389:AL389)</f>
        <v>3536.6327044211907</v>
      </c>
      <c r="F94" s="555">
        <f>SUM('4.  2011-2014 LRAM'!Y518:AL518)</f>
        <v>3583.211957833013</v>
      </c>
      <c r="G94" s="555">
        <f>SUM('5.  2015-2020 LRAM'!Y200:AL200)</f>
        <v>3208.5987754905732</v>
      </c>
      <c r="H94" s="554">
        <f>SUM('5.  2015-2020 LRAM'!Y383:AL383)</f>
        <v>2759.3568905274619</v>
      </c>
      <c r="I94" s="555">
        <f>SUM('5.  2015-2020 LRAM'!Y566:AL566)</f>
        <v>1643.7491492666986</v>
      </c>
      <c r="J94" s="554">
        <f>SUM('5.  2015-2020 LRAM'!Y749:AL749)</f>
        <v>1353.4929000432517</v>
      </c>
      <c r="K94" s="554">
        <f>SUM('5.  2015-2020 LRAM'!Y932:AL932)</f>
        <v>926.72585945980916</v>
      </c>
      <c r="L94" s="554">
        <f>SUM('5.  2015-2020 LRAM'!Y1115:AL1115)</f>
        <v>730.30836658999942</v>
      </c>
      <c r="M94" s="554">
        <f>SUM(D94:L94)</f>
        <v>21263.421328107077</v>
      </c>
      <c r="T94" s="195"/>
      <c r="U94" s="195"/>
    </row>
    <row r="95" spans="2:22" s="90" customFormat="1" ht="23.25" hidden="1" customHeight="1">
      <c r="B95" s="196">
        <v>2013</v>
      </c>
      <c r="C95" s="557"/>
      <c r="D95" s="557"/>
      <c r="E95" s="555">
        <f>SUM('4.  2011-2014 LRAM'!Y390:AL390)</f>
        <v>2122.2125576344215</v>
      </c>
      <c r="F95" s="555">
        <f>SUM('4.  2011-2014 LRAM'!Y519:AL519)</f>
        <v>2137.7742431889437</v>
      </c>
      <c r="G95" s="555">
        <f>SUM('5.  2015-2020 LRAM'!Y201:AL201)</f>
        <v>2141.7782180954769</v>
      </c>
      <c r="H95" s="554">
        <f>SUM('5.  2015-2020 LRAM'!Y384:AL384)</f>
        <v>1886.1039651364242</v>
      </c>
      <c r="I95" s="555">
        <f>SUM('5.  2015-2020 LRAM'!Y567:AL567)</f>
        <v>1381.5967677393369</v>
      </c>
      <c r="J95" s="554">
        <f>SUM('5.  2015-2020 LRAM'!Y750:AL750)</f>
        <v>1143.3188309920999</v>
      </c>
      <c r="K95" s="554">
        <f>SUM('5.  2015-2020 LRAM'!Y933:AL933)</f>
        <v>859.02952485373737</v>
      </c>
      <c r="L95" s="554">
        <f>SUM('5.  2015-2020 LRAM'!Y1116:AL1116)</f>
        <v>724.93128457759747</v>
      </c>
      <c r="M95" s="554">
        <f>SUM(C95:L95)</f>
        <v>12396.745392218038</v>
      </c>
      <c r="T95" s="195"/>
      <c r="U95" s="195"/>
    </row>
    <row r="96" spans="2:22" s="90" customFormat="1" ht="23.25" hidden="1" customHeight="1">
      <c r="B96" s="196">
        <v>2014</v>
      </c>
      <c r="C96" s="557"/>
      <c r="D96" s="557"/>
      <c r="E96" s="557"/>
      <c r="F96" s="555">
        <f>SUM('4.  2011-2014 LRAM'!Y520:AL520)</f>
        <v>4520.3007479370144</v>
      </c>
      <c r="G96" s="555">
        <f>SUM('5.  2015-2020 LRAM'!Y202:AL202)</f>
        <v>4296.3560400484293</v>
      </c>
      <c r="H96" s="554">
        <f>SUM('5.  2015-2020 LRAM'!Y385:AL385)</f>
        <v>3690.0157311714893</v>
      </c>
      <c r="I96" s="555">
        <f>SUM('5.  2015-2020 LRAM'!Y568:AL568)</f>
        <v>3027.9639333136424</v>
      </c>
      <c r="J96" s="554">
        <f>SUM('5.  2015-2020 LRAM'!Y751:AL751)</f>
        <v>2509.4975187981508</v>
      </c>
      <c r="K96" s="554">
        <f>SUM('5.  2015-2020 LRAM'!Y934:AL934)</f>
        <v>1628.5481617845476</v>
      </c>
      <c r="L96" s="554">
        <f>SUM('5.  2015-2020 LRAM'!Y1117:AL1117)</f>
        <v>1222.8023403134566</v>
      </c>
      <c r="M96" s="554">
        <f>SUM(F96:L96)</f>
        <v>20895.484473366731</v>
      </c>
      <c r="T96" s="195"/>
      <c r="U96" s="195"/>
    </row>
    <row r="97" spans="2:21" s="90" customFormat="1" ht="23.25" hidden="1" customHeight="1">
      <c r="B97" s="196">
        <v>2015</v>
      </c>
      <c r="C97" s="557"/>
      <c r="D97" s="557"/>
      <c r="E97" s="557"/>
      <c r="F97" s="557"/>
      <c r="G97" s="555">
        <f>SUM('5.  2015-2020 LRAM'!Y203:AL203)</f>
        <v>6520.9118890234513</v>
      </c>
      <c r="H97" s="554">
        <f>SUM('5.  2015-2020 LRAM'!Y386:AL386)</f>
        <v>6548.9432626827165</v>
      </c>
      <c r="I97" s="555">
        <f>SUM('5.  2015-2020 LRAM'!Y569:AL569)</f>
        <v>6655.0608201403747</v>
      </c>
      <c r="J97" s="554">
        <f>SUM('5.  2015-2020 LRAM'!Y752:AL752)</f>
        <v>6673.1514120153679</v>
      </c>
      <c r="K97" s="554">
        <f>SUM('5.  2015-2020 LRAM'!Y935:AL935)</f>
        <v>5569.5367289689821</v>
      </c>
      <c r="L97" s="554">
        <f>SUM('5.  2015-2020 LRAM'!Y1118:AL1118)</f>
        <v>5070.9981153456019</v>
      </c>
      <c r="M97" s="554">
        <f>SUM(G97:L97)</f>
        <v>37038.602228176496</v>
      </c>
      <c r="T97" s="195"/>
      <c r="U97" s="195"/>
    </row>
    <row r="98" spans="2:21" s="90" customFormat="1" ht="23.25" hidden="1" customHeight="1">
      <c r="B98" s="196">
        <v>2016</v>
      </c>
      <c r="C98" s="557"/>
      <c r="D98" s="557"/>
      <c r="E98" s="557"/>
      <c r="F98" s="557"/>
      <c r="G98" s="557"/>
      <c r="H98" s="554">
        <f>SUM('5.  2015-2020 LRAM'!Y387:AL387)</f>
        <v>5683.7100702774915</v>
      </c>
      <c r="I98" s="555">
        <f>SUM('5.  2015-2020 LRAM'!Y570:AL570)</f>
        <v>4723.6634303864221</v>
      </c>
      <c r="J98" s="554">
        <f>SUM('5.  2015-2020 LRAM'!Y753:AL753)</f>
        <v>3725.7553569868728</v>
      </c>
      <c r="K98" s="554">
        <f>SUM('5.  2015-2020 LRAM'!Y936:AL936)</f>
        <v>1951.871779085905</v>
      </c>
      <c r="L98" s="554">
        <f>SUM('5.  2015-2020 LRAM'!Y1119:AL1119)</f>
        <v>1090.2690610169677</v>
      </c>
      <c r="M98" s="554">
        <f>SUM(H98:L98)</f>
        <v>17175.269697753658</v>
      </c>
      <c r="T98" s="195"/>
      <c r="U98" s="195"/>
    </row>
    <row r="99" spans="2:21" s="90" customFormat="1" ht="23.25" hidden="1" customHeight="1">
      <c r="B99" s="196">
        <v>2017</v>
      </c>
      <c r="C99" s="557"/>
      <c r="D99" s="557"/>
      <c r="E99" s="557"/>
      <c r="F99" s="557"/>
      <c r="G99" s="557"/>
      <c r="H99" s="557"/>
      <c r="I99" s="554">
        <f>SUM('5.  2015-2020 LRAM'!Y571:AL571)</f>
        <v>13569.565593669999</v>
      </c>
      <c r="J99" s="554">
        <f>SUM('5.  2015-2020 LRAM'!Y754:AL754)</f>
        <v>12905.075539776753</v>
      </c>
      <c r="K99" s="554">
        <f>SUM('5.  2015-2020 LRAM'!Y937:AL937)</f>
        <v>8879.8483852547524</v>
      </c>
      <c r="L99" s="554">
        <f>SUM('5.  2015-2020 LRAM'!Y1120:AL1120)</f>
        <v>6436.3542239209874</v>
      </c>
      <c r="M99" s="554">
        <f>SUM(I99:L99)</f>
        <v>41790.843742622492</v>
      </c>
      <c r="T99" s="195"/>
      <c r="U99" s="195"/>
    </row>
    <row r="100" spans="2:21" s="90" customFormat="1" ht="23.25" hidden="1" customHeight="1">
      <c r="B100" s="196">
        <v>2018</v>
      </c>
      <c r="C100" s="557"/>
      <c r="D100" s="557"/>
      <c r="E100" s="557"/>
      <c r="F100" s="557"/>
      <c r="G100" s="557"/>
      <c r="H100" s="557"/>
      <c r="I100" s="557"/>
      <c r="J100" s="554">
        <f>SUM('5.  2015-2020 LRAM'!Y755:AL755)</f>
        <v>4169.4269718881587</v>
      </c>
      <c r="K100" s="554">
        <f>SUM('5.  2015-2020 LRAM'!Y938:AL938)</f>
        <v>3120.476752175719</v>
      </c>
      <c r="L100" s="554">
        <f>SUM('5.  2015-2020 LRAM'!Y1121:AL1121)</f>
        <v>0</v>
      </c>
      <c r="M100" s="554">
        <f>SUM(J100:L100)</f>
        <v>7289.9037240638772</v>
      </c>
      <c r="T100" s="195"/>
      <c r="U100" s="195"/>
    </row>
    <row r="101" spans="2:21" s="90" customFormat="1" ht="23.25" hidden="1" customHeight="1">
      <c r="B101" s="196">
        <v>2019</v>
      </c>
      <c r="C101" s="557"/>
      <c r="D101" s="557"/>
      <c r="E101" s="557"/>
      <c r="F101" s="557"/>
      <c r="G101" s="557"/>
      <c r="H101" s="557"/>
      <c r="I101" s="557"/>
      <c r="J101" s="557"/>
      <c r="K101" s="554">
        <f>SUM('5.  2015-2020 LRAM'!Y939:AL939)</f>
        <v>0</v>
      </c>
      <c r="L101" s="554">
        <f>SUM('5.  2015-2020 LRAM'!Y1122:AL1122)</f>
        <v>0</v>
      </c>
      <c r="M101" s="554">
        <f>SUM(K101:L101)</f>
        <v>0</v>
      </c>
      <c r="T101" s="195"/>
      <c r="U101" s="195"/>
    </row>
    <row r="102" spans="2:21" s="90" customFormat="1" ht="23.25" hidden="1" customHeight="1">
      <c r="B102" s="196">
        <v>2020</v>
      </c>
      <c r="C102" s="557"/>
      <c r="D102" s="557"/>
      <c r="E102" s="557"/>
      <c r="F102" s="557"/>
      <c r="G102" s="557"/>
      <c r="H102" s="557"/>
      <c r="I102" s="557"/>
      <c r="J102" s="557"/>
      <c r="K102" s="557"/>
      <c r="L102" s="556">
        <f>SUM('5.  2015-2020 LRAM'!Y1123:AL1123)</f>
        <v>0</v>
      </c>
      <c r="M102" s="556">
        <f>L102</f>
        <v>0</v>
      </c>
      <c r="T102" s="195"/>
      <c r="U102" s="195"/>
    </row>
    <row r="103" spans="2:21" s="194" customFormat="1" ht="24" hidden="1" customHeight="1">
      <c r="B103" s="569" t="s">
        <v>519</v>
      </c>
      <c r="C103" s="553">
        <f>C93</f>
        <v>2760.4525632391847</v>
      </c>
      <c r="D103" s="554">
        <f>D93+D94</f>
        <v>6581.3452145062874</v>
      </c>
      <c r="E103" s="554">
        <f>E93+E94+E95</f>
        <v>8746.4012943820326</v>
      </c>
      <c r="F103" s="554">
        <f>F93+F94+F95+F96</f>
        <v>12803.636236499842</v>
      </c>
      <c r="G103" s="554">
        <f>G93+G94+G95+G96+G97</f>
        <v>18646.691197839333</v>
      </c>
      <c r="H103" s="554">
        <f>H93+H94+H95+H96+H97+H98</f>
        <v>22555.221499632789</v>
      </c>
      <c r="I103" s="554">
        <f>I93+I94+I95+I96+I97+I98+I99</f>
        <v>32271.723161643011</v>
      </c>
      <c r="J103" s="554">
        <f>J93+J94+J95+J96+J97+J98+J99+J100</f>
        <v>33653.432892533034</v>
      </c>
      <c r="K103" s="554">
        <f>K93+K94+K95+K96+K97+K98+K99+K100+K101</f>
        <v>23850.419793570753</v>
      </c>
      <c r="L103" s="554">
        <f>SUM(L93:L102)</f>
        <v>15376.705077779501</v>
      </c>
      <c r="M103" s="554">
        <f>SUM(M93:M102)</f>
        <v>177246.0289316258</v>
      </c>
      <c r="T103" s="197"/>
      <c r="U103" s="197"/>
    </row>
    <row r="104" spans="2:21" s="27" customFormat="1" ht="24.75" hidden="1" customHeight="1">
      <c r="B104" s="570" t="s">
        <v>518</v>
      </c>
      <c r="C104" s="552">
        <f>'4.  2011-2014 LRAM'!AM132</f>
        <v>3660.6389999999997</v>
      </c>
      <c r="D104" s="552">
        <f>'4.  2011-2014 LRAM'!AM262</f>
        <v>3982.201</v>
      </c>
      <c r="E104" s="552">
        <f>'4.  2011-2014 LRAM'!AM392</f>
        <v>3976.4370000000004</v>
      </c>
      <c r="F104" s="552">
        <f>'4.  2011-2014 LRAM'!AM522</f>
        <v>4028.7910000000002</v>
      </c>
      <c r="G104" s="552">
        <f>'5.  2015-2020 LRAM'!AM205</f>
        <v>4080.37</v>
      </c>
      <c r="H104" s="552">
        <f>'5.  2015-2020 LRAM'!AM389</f>
        <v>3787.5340000000001</v>
      </c>
      <c r="I104" s="552">
        <f>'5.  2015-2020 LRAM'!AM573</f>
        <v>3494.607</v>
      </c>
      <c r="J104" s="552">
        <f>'5.  2015-2020 LRAM'!AM757</f>
        <v>3153.826</v>
      </c>
      <c r="K104" s="552">
        <f>'5.  2015-2020 LRAM'!AM941</f>
        <v>0</v>
      </c>
      <c r="L104" s="552">
        <f>'5.  2015-2020 LRAM'!AM1125</f>
        <v>0</v>
      </c>
      <c r="M104" s="554">
        <f>SUM(C104:L104)</f>
        <v>30164.404999999999</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279.51618900052671</v>
      </c>
      <c r="K105" s="552">
        <f>'6.  Carrying Charges'!W147</f>
        <v>964.99485391020642</v>
      </c>
      <c r="L105" s="552">
        <f>'6.  Carrying Charges'!W162</f>
        <v>1384.3644486825353</v>
      </c>
      <c r="M105" s="554">
        <f>SUM(C105:L105)</f>
        <v>2628.8754915932686</v>
      </c>
    </row>
    <row r="106" spans="2:21" ht="23.25" hidden="1" customHeight="1">
      <c r="B106" s="569" t="s">
        <v>26</v>
      </c>
      <c r="C106" s="552">
        <f>C103-C104+C105</f>
        <v>-900.18643676081501</v>
      </c>
      <c r="D106" s="552">
        <f t="shared" ref="D106:J106" si="3">D103-D104+D105</f>
        <v>2599.1442145062874</v>
      </c>
      <c r="E106" s="552">
        <f t="shared" si="3"/>
        <v>4769.9642943820327</v>
      </c>
      <c r="F106" s="552">
        <f t="shared" si="3"/>
        <v>8774.8452364998411</v>
      </c>
      <c r="G106" s="552">
        <f t="shared" si="3"/>
        <v>14566.321197839334</v>
      </c>
      <c r="H106" s="552">
        <f t="shared" si="3"/>
        <v>18767.68749963279</v>
      </c>
      <c r="I106" s="552">
        <f t="shared" si="3"/>
        <v>28777.116161643011</v>
      </c>
      <c r="J106" s="552">
        <f t="shared" si="3"/>
        <v>30779.123081533558</v>
      </c>
      <c r="K106" s="552">
        <f>K103-K104+K105</f>
        <v>24815.41464748096</v>
      </c>
      <c r="L106" s="552">
        <f>L103-L104+L105</f>
        <v>16761.069526462037</v>
      </c>
      <c r="M106" s="552">
        <f>M103-M104+M105</f>
        <v>149710.49942321907</v>
      </c>
    </row>
    <row r="107" spans="2:21" hidden="1"/>
    <row r="108" spans="2:21">
      <c r="B108" s="587"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963386</xdr:colOff>
                    <xdr:row>53</xdr:row>
                    <xdr:rowOff>27214</xdr:rowOff>
                  </from>
                  <to>
                    <xdr:col>2</xdr:col>
                    <xdr:colOff>1382486</xdr:colOff>
                    <xdr:row>54</xdr:row>
                    <xdr:rowOff>163286</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963386</xdr:colOff>
                    <xdr:row>56</xdr:row>
                    <xdr:rowOff>27214</xdr:rowOff>
                  </from>
                  <to>
                    <xdr:col>2</xdr:col>
                    <xdr:colOff>1382486</xdr:colOff>
                    <xdr:row>57</xdr:row>
                    <xdr:rowOff>163286</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963386</xdr:colOff>
                    <xdr:row>59</xdr:row>
                    <xdr:rowOff>27214</xdr:rowOff>
                  </from>
                  <to>
                    <xdr:col>2</xdr:col>
                    <xdr:colOff>1382486</xdr:colOff>
                    <xdr:row>60</xdr:row>
                    <xdr:rowOff>163286</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963386</xdr:colOff>
                    <xdr:row>62</xdr:row>
                    <xdr:rowOff>27214</xdr:rowOff>
                  </from>
                  <to>
                    <xdr:col>2</xdr:col>
                    <xdr:colOff>1382486</xdr:colOff>
                    <xdr:row>63</xdr:row>
                    <xdr:rowOff>163286</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963386</xdr:colOff>
                    <xdr:row>65</xdr:row>
                    <xdr:rowOff>27214</xdr:rowOff>
                  </from>
                  <to>
                    <xdr:col>2</xdr:col>
                    <xdr:colOff>1382486</xdr:colOff>
                    <xdr:row>66</xdr:row>
                    <xdr:rowOff>163286</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963386</xdr:colOff>
                    <xdr:row>68</xdr:row>
                    <xdr:rowOff>38100</xdr:rowOff>
                  </from>
                  <to>
                    <xdr:col>2</xdr:col>
                    <xdr:colOff>1382486</xdr:colOff>
                    <xdr:row>69</xdr:row>
                    <xdr:rowOff>179614</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963386</xdr:colOff>
                    <xdr:row>71</xdr:row>
                    <xdr:rowOff>38100</xdr:rowOff>
                  </from>
                  <to>
                    <xdr:col>2</xdr:col>
                    <xdr:colOff>1382486</xdr:colOff>
                    <xdr:row>72</xdr:row>
                    <xdr:rowOff>179614</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174171</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0" zoomScale="80" zoomScaleNormal="80" workbookViewId="0">
      <selection activeCell="F18" sqref="F18"/>
    </sheetView>
  </sheetViews>
  <sheetFormatPr defaultColWidth="9" defaultRowHeight="14.6"/>
  <cols>
    <col min="1" max="1" width="5.3828125" style="12" customWidth="1"/>
    <col min="2" max="2" width="27" style="12" customWidth="1"/>
    <col min="3" max="3" width="24.3046875" style="12" customWidth="1"/>
    <col min="4" max="4" width="23.3828125" style="12" customWidth="1"/>
    <col min="5" max="5" width="28.53515625" style="12" customWidth="1"/>
    <col min="6" max="6" width="44" style="12" customWidth="1"/>
    <col min="7" max="7" width="72.53515625" style="12" customWidth="1"/>
    <col min="8" max="16384" width="9" style="12"/>
  </cols>
  <sheetData>
    <row r="13" spans="2:3" ht="15" thickBot="1"/>
    <row r="14" spans="2:3" ht="26.25" customHeight="1" thickBot="1">
      <c r="B14" s="535" t="s">
        <v>171</v>
      </c>
      <c r="C14" s="126" t="s">
        <v>175</v>
      </c>
    </row>
    <row r="15" spans="2:3" ht="26.25" customHeight="1" thickBot="1">
      <c r="C15" s="128" t="s">
        <v>406</v>
      </c>
    </row>
    <row r="16" spans="2:3" ht="27" customHeight="1" thickBot="1">
      <c r="C16" s="567" t="s">
        <v>551</v>
      </c>
    </row>
    <row r="19" spans="2:8" ht="15.45">
      <c r="B19" s="535" t="s">
        <v>611</v>
      </c>
    </row>
    <row r="20" spans="2:8" ht="13.5" customHeight="1"/>
    <row r="21" spans="2:8" ht="41.15" customHeight="1">
      <c r="B21" s="878" t="s">
        <v>674</v>
      </c>
      <c r="C21" s="878"/>
      <c r="D21" s="878"/>
      <c r="E21" s="878"/>
      <c r="F21" s="878"/>
      <c r="G21" s="878"/>
      <c r="H21" s="878"/>
    </row>
    <row r="23" spans="2:8" s="607" customFormat="1" ht="15.45">
      <c r="B23" s="617" t="s">
        <v>546</v>
      </c>
      <c r="C23" s="617" t="s">
        <v>561</v>
      </c>
      <c r="D23" s="617" t="s">
        <v>545</v>
      </c>
      <c r="E23" s="887" t="s">
        <v>34</v>
      </c>
      <c r="F23" s="888"/>
      <c r="G23" s="887" t="s">
        <v>544</v>
      </c>
      <c r="H23" s="888"/>
    </row>
    <row r="24" spans="2:8">
      <c r="B24" s="606">
        <v>1</v>
      </c>
      <c r="C24" s="642"/>
      <c r="D24" s="605"/>
      <c r="E24" s="883"/>
      <c r="F24" s="884"/>
      <c r="G24" s="885"/>
      <c r="H24" s="886"/>
    </row>
    <row r="25" spans="2:8">
      <c r="B25" s="606">
        <v>2</v>
      </c>
      <c r="C25" s="642"/>
      <c r="D25" s="605"/>
      <c r="E25" s="883"/>
      <c r="F25" s="884"/>
      <c r="G25" s="885"/>
      <c r="H25" s="886"/>
    </row>
    <row r="26" spans="2:8">
      <c r="B26" s="606">
        <v>3</v>
      </c>
      <c r="C26" s="642"/>
      <c r="D26" s="605"/>
      <c r="E26" s="883"/>
      <c r="F26" s="884"/>
      <c r="G26" s="885"/>
      <c r="H26" s="886"/>
    </row>
    <row r="27" spans="2:8">
      <c r="B27" s="606">
        <v>4</v>
      </c>
      <c r="C27" s="642"/>
      <c r="D27" s="605"/>
      <c r="E27" s="883"/>
      <c r="F27" s="884"/>
      <c r="G27" s="885"/>
      <c r="H27" s="886"/>
    </row>
    <row r="28" spans="2:8">
      <c r="B28" s="606">
        <v>5</v>
      </c>
      <c r="C28" s="642"/>
      <c r="D28" s="605"/>
      <c r="E28" s="883"/>
      <c r="F28" s="884"/>
      <c r="G28" s="885"/>
      <c r="H28" s="886"/>
    </row>
    <row r="29" spans="2:8">
      <c r="B29" s="606">
        <v>6</v>
      </c>
      <c r="C29" s="642"/>
      <c r="D29" s="605"/>
      <c r="E29" s="883"/>
      <c r="F29" s="884"/>
      <c r="G29" s="885"/>
      <c r="H29" s="886"/>
    </row>
    <row r="30" spans="2:8">
      <c r="B30" s="606">
        <v>7</v>
      </c>
      <c r="C30" s="642"/>
      <c r="D30" s="605"/>
      <c r="E30" s="883"/>
      <c r="F30" s="884"/>
      <c r="G30" s="885"/>
      <c r="H30" s="886"/>
    </row>
    <row r="31" spans="2:8">
      <c r="B31" s="606">
        <v>8</v>
      </c>
      <c r="C31" s="642"/>
      <c r="D31" s="605"/>
      <c r="E31" s="883"/>
      <c r="F31" s="884"/>
      <c r="G31" s="885"/>
      <c r="H31" s="886"/>
    </row>
    <row r="32" spans="2:8">
      <c r="B32" s="606">
        <v>9</v>
      </c>
      <c r="C32" s="642"/>
      <c r="D32" s="605"/>
      <c r="E32" s="883"/>
      <c r="F32" s="884"/>
      <c r="G32" s="885"/>
      <c r="H32" s="886"/>
    </row>
    <row r="33" spans="2:8">
      <c r="B33" s="606">
        <v>10</v>
      </c>
      <c r="C33" s="642"/>
      <c r="D33" s="605"/>
      <c r="E33" s="883"/>
      <c r="F33" s="884"/>
      <c r="G33" s="885"/>
      <c r="H33" s="886"/>
    </row>
    <row r="34" spans="2:8">
      <c r="B34" s="606" t="s">
        <v>479</v>
      </c>
      <c r="C34" s="642"/>
      <c r="D34" s="605"/>
      <c r="E34" s="883"/>
      <c r="F34" s="884"/>
      <c r="G34" s="885"/>
      <c r="H34" s="886"/>
    </row>
    <row r="36" spans="2:8" ht="30.75" customHeight="1">
      <c r="B36" s="535" t="s">
        <v>607</v>
      </c>
    </row>
    <row r="37" spans="2:8" ht="23.25" customHeight="1">
      <c r="B37" s="566" t="s">
        <v>612</v>
      </c>
      <c r="C37" s="603"/>
      <c r="D37" s="603"/>
      <c r="E37" s="603"/>
      <c r="F37" s="603"/>
      <c r="G37" s="603"/>
      <c r="H37" s="603"/>
    </row>
    <row r="39" spans="2:8" s="90" customFormat="1" ht="15.45">
      <c r="B39" s="617" t="s">
        <v>546</v>
      </c>
      <c r="C39" s="617" t="s">
        <v>561</v>
      </c>
      <c r="D39" s="617" t="s">
        <v>545</v>
      </c>
      <c r="E39" s="887" t="s">
        <v>34</v>
      </c>
      <c r="F39" s="888"/>
      <c r="G39" s="887" t="s">
        <v>544</v>
      </c>
      <c r="H39" s="888"/>
    </row>
    <row r="40" spans="2:8">
      <c r="B40" s="606">
        <v>1</v>
      </c>
      <c r="C40" s="642"/>
      <c r="D40" s="605"/>
      <c r="E40" s="883"/>
      <c r="F40" s="884"/>
      <c r="G40" s="885"/>
      <c r="H40" s="886"/>
    </row>
    <row r="41" spans="2:8">
      <c r="B41" s="606">
        <v>2</v>
      </c>
      <c r="C41" s="642"/>
      <c r="D41" s="605"/>
      <c r="E41" s="883"/>
      <c r="F41" s="884"/>
      <c r="G41" s="885"/>
      <c r="H41" s="886"/>
    </row>
    <row r="42" spans="2:8">
      <c r="B42" s="606">
        <v>3</v>
      </c>
      <c r="C42" s="642"/>
      <c r="D42" s="605"/>
      <c r="E42" s="883"/>
      <c r="F42" s="884"/>
      <c r="G42" s="885"/>
      <c r="H42" s="886"/>
    </row>
    <row r="43" spans="2:8">
      <c r="B43" s="606">
        <v>4</v>
      </c>
      <c r="C43" s="642"/>
      <c r="D43" s="605"/>
      <c r="E43" s="883"/>
      <c r="F43" s="884"/>
      <c r="G43" s="885"/>
      <c r="H43" s="886"/>
    </row>
    <row r="44" spans="2:8">
      <c r="B44" s="606">
        <v>5</v>
      </c>
      <c r="C44" s="642"/>
      <c r="D44" s="605"/>
      <c r="E44" s="883"/>
      <c r="F44" s="884"/>
      <c r="G44" s="885"/>
      <c r="H44" s="886"/>
    </row>
    <row r="45" spans="2:8">
      <c r="B45" s="606">
        <v>6</v>
      </c>
      <c r="C45" s="642"/>
      <c r="D45" s="605"/>
      <c r="E45" s="883"/>
      <c r="F45" s="884"/>
      <c r="G45" s="885"/>
      <c r="H45" s="886"/>
    </row>
    <row r="46" spans="2:8">
      <c r="B46" s="606">
        <v>7</v>
      </c>
      <c r="C46" s="642"/>
      <c r="D46" s="605"/>
      <c r="E46" s="883"/>
      <c r="F46" s="884"/>
      <c r="G46" s="885"/>
      <c r="H46" s="886"/>
    </row>
    <row r="47" spans="2:8">
      <c r="B47" s="606">
        <v>8</v>
      </c>
      <c r="C47" s="642"/>
      <c r="D47" s="605"/>
      <c r="E47" s="883"/>
      <c r="F47" s="884"/>
      <c r="G47" s="885"/>
      <c r="H47" s="886"/>
    </row>
    <row r="48" spans="2:8">
      <c r="B48" s="606">
        <v>9</v>
      </c>
      <c r="C48" s="642"/>
      <c r="D48" s="605"/>
      <c r="E48" s="883"/>
      <c r="F48" s="884"/>
      <c r="G48" s="885"/>
      <c r="H48" s="886"/>
    </row>
    <row r="49" spans="2:8">
      <c r="B49" s="606">
        <v>10</v>
      </c>
      <c r="C49" s="642"/>
      <c r="D49" s="605"/>
      <c r="E49" s="883"/>
      <c r="F49" s="884"/>
      <c r="G49" s="885"/>
      <c r="H49" s="886"/>
    </row>
    <row r="50" spans="2:8">
      <c r="B50" s="606" t="s">
        <v>479</v>
      </c>
      <c r="C50" s="642"/>
      <c r="D50" s="605"/>
      <c r="E50" s="883"/>
      <c r="F50" s="884"/>
      <c r="G50" s="885"/>
      <c r="H50" s="88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0" zoomScale="90" zoomScaleNormal="90" workbookViewId="0">
      <selection activeCell="E23" sqref="E23"/>
    </sheetView>
  </sheetViews>
  <sheetFormatPr defaultColWidth="9" defaultRowHeight="14.6"/>
  <cols>
    <col min="1" max="1" width="5.3046875" style="12" customWidth="1"/>
    <col min="2" max="2" width="27.3046875" style="10" customWidth="1"/>
    <col min="3" max="3" width="23" style="10" customWidth="1"/>
    <col min="4" max="4" width="32.3046875" style="12" customWidth="1"/>
    <col min="5" max="5" width="26.3046875" style="12" customWidth="1"/>
    <col min="6" max="6" width="24" style="12" customWidth="1"/>
    <col min="7" max="7" width="21.3828125" style="12" customWidth="1"/>
    <col min="8" max="8" width="24" style="12" customWidth="1"/>
    <col min="9" max="13" width="22" style="12" customWidth="1"/>
    <col min="14" max="14" width="26" style="12" customWidth="1"/>
    <col min="15" max="16" width="22" style="12" customWidth="1"/>
    <col min="17" max="17" width="16.3046875" style="12" customWidth="1"/>
    <col min="18" max="18" width="13.53515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3"/>
      <c r="F3" s="17"/>
      <c r="G3" s="17"/>
      <c r="H3" s="67"/>
      <c r="I3" s="163"/>
      <c r="J3" s="163"/>
      <c r="K3" s="163"/>
      <c r="L3" s="163"/>
      <c r="M3" s="163"/>
      <c r="N3" s="163"/>
      <c r="O3" s="163"/>
      <c r="P3" s="163"/>
      <c r="Q3" s="163"/>
    </row>
    <row r="4" spans="2:17" s="2" customFormat="1" ht="27" customHeight="1" thickBot="1">
      <c r="B4" s="271" t="s">
        <v>171</v>
      </c>
      <c r="C4" s="454"/>
      <c r="D4" s="255" t="s">
        <v>175</v>
      </c>
      <c r="E4" s="436"/>
      <c r="F4" s="436"/>
      <c r="G4" s="436"/>
      <c r="H4" s="436"/>
      <c r="I4" s="436"/>
      <c r="J4" s="436"/>
      <c r="K4" s="436"/>
      <c r="L4" s="436"/>
      <c r="M4" s="436"/>
      <c r="N4" s="436"/>
      <c r="O4" s="436"/>
      <c r="P4" s="436"/>
      <c r="Q4" s="455"/>
    </row>
    <row r="5" spans="2:17" s="2" customFormat="1" ht="24" customHeight="1" thickBot="1">
      <c r="B5" s="456"/>
      <c r="C5" s="454"/>
      <c r="D5" s="457" t="s">
        <v>406</v>
      </c>
      <c r="F5" s="436"/>
      <c r="G5" s="436"/>
      <c r="H5" s="436"/>
      <c r="I5" s="436"/>
      <c r="J5" s="436"/>
      <c r="K5" s="436"/>
      <c r="L5" s="436"/>
      <c r="M5" s="436"/>
      <c r="N5" s="436"/>
      <c r="O5" s="436"/>
      <c r="P5" s="436"/>
      <c r="Q5" s="455"/>
    </row>
    <row r="6" spans="2:17" s="2" customFormat="1" ht="28.5" customHeight="1" thickBot="1">
      <c r="B6" s="456"/>
      <c r="C6" s="454"/>
      <c r="D6" s="259" t="s">
        <v>172</v>
      </c>
      <c r="E6" s="436"/>
      <c r="F6" s="436"/>
      <c r="G6" s="436"/>
      <c r="H6" s="436"/>
      <c r="I6" s="436"/>
      <c r="J6" s="436"/>
      <c r="K6" s="436"/>
      <c r="L6" s="436"/>
      <c r="M6" s="436"/>
      <c r="N6" s="436"/>
      <c r="O6" s="436"/>
      <c r="P6" s="436"/>
      <c r="Q6" s="455"/>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3">
        <v>2011</v>
      </c>
    </row>
    <row r="10" spans="2:17" s="17" customFormat="1" ht="16.5" customHeight="1"/>
    <row r="11" spans="2:17" s="17" customFormat="1" ht="36.75" customHeight="1">
      <c r="B11" s="889" t="s">
        <v>752</v>
      </c>
      <c r="C11" s="889"/>
      <c r="D11" s="889"/>
      <c r="E11" s="889"/>
      <c r="F11" s="889"/>
      <c r="G11" s="889"/>
      <c r="H11" s="889"/>
      <c r="I11" s="889"/>
      <c r="J11" s="889"/>
      <c r="K11" s="889"/>
      <c r="L11" s="889"/>
      <c r="M11" s="889"/>
      <c r="N11" s="612"/>
      <c r="O11" s="612"/>
      <c r="P11" s="612"/>
      <c r="Q11" s="612"/>
    </row>
    <row r="12" spans="2:17" s="2" customFormat="1" ht="15.75" customHeight="1">
      <c r="D12" s="20"/>
    </row>
    <row r="13" spans="2:17" s="17" customFormat="1" ht="48" customHeight="1">
      <c r="C13" s="241" t="str">
        <f>'1.  LRAMVA Summary'!R52</f>
        <v>Total</v>
      </c>
      <c r="D13" s="241" t="str">
        <f>'1.  LRAMVA Summary'!D52</f>
        <v>Residential</v>
      </c>
      <c r="E13" s="241" t="str">
        <f>'1.  LRAMVA Summary'!E52</f>
        <v>GS&lt;50 kW</v>
      </c>
      <c r="F13" s="241" t="str">
        <f>'1.  LRAMVA Summary'!F52</f>
        <v>General Service 50 - 4,999 kW</v>
      </c>
      <c r="G13" s="241" t="str">
        <f>'1.  LRAMVA Summary'!G52</f>
        <v>Sentinel Lighting</v>
      </c>
      <c r="H13" s="241" t="str">
        <f>'1.  LRAMVA Summary'!H52</f>
        <v>Street Lighting</v>
      </c>
      <c r="I13" s="241" t="str">
        <f>'1.  LRAMVA Summary'!I52</f>
        <v>Unmetered Scattered Load</v>
      </c>
      <c r="J13" s="241" t="str">
        <f>'1.  LRAMVA Summary'!J52</f>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kWh</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4" customFormat="1" ht="15.75" customHeight="1">
      <c r="B15" s="459" t="s">
        <v>27</v>
      </c>
      <c r="C15" s="624">
        <f>SUM(D15:Q15)</f>
        <v>416000</v>
      </c>
      <c r="D15" s="449">
        <v>99840</v>
      </c>
      <c r="E15" s="449">
        <v>95680</v>
      </c>
      <c r="F15" s="449">
        <v>220480</v>
      </c>
      <c r="G15" s="449"/>
      <c r="H15" s="449"/>
      <c r="I15" s="449"/>
      <c r="J15" s="449"/>
      <c r="K15" s="449"/>
      <c r="L15" s="449"/>
      <c r="M15" s="449"/>
      <c r="N15" s="449"/>
      <c r="O15" s="449"/>
      <c r="P15" s="450"/>
      <c r="Q15" s="450"/>
    </row>
    <row r="16" spans="2:17" s="454" customFormat="1" ht="15.75" customHeight="1">
      <c r="B16" s="459" t="s">
        <v>28</v>
      </c>
      <c r="C16" s="624">
        <f>SUM(D16:Q16)</f>
        <v>250</v>
      </c>
      <c r="D16" s="448"/>
      <c r="E16" s="448"/>
      <c r="F16" s="448">
        <v>250</v>
      </c>
      <c r="G16" s="448"/>
      <c r="H16" s="448"/>
      <c r="I16" s="448"/>
      <c r="J16" s="448"/>
      <c r="K16" s="450"/>
      <c r="L16" s="450"/>
      <c r="M16" s="450"/>
      <c r="N16" s="450"/>
      <c r="O16" s="450"/>
      <c r="P16" s="450"/>
      <c r="Q16" s="450"/>
    </row>
    <row r="17" spans="2:17" s="17" customFormat="1" ht="15.75" customHeight="1"/>
    <row r="18" spans="2:17" s="25" customFormat="1" ht="15.75" customHeight="1">
      <c r="B18" s="189" t="s">
        <v>450</v>
      </c>
      <c r="C18" s="190"/>
      <c r="D18" s="190">
        <f t="shared" ref="D18:E18" si="0">IF(D14="kw",HLOOKUP(D14,D14:D16,3,FALSE),HLOOKUP(D14,D14:D16,2,FALSE))</f>
        <v>99840</v>
      </c>
      <c r="E18" s="190">
        <f t="shared" si="0"/>
        <v>95680</v>
      </c>
      <c r="F18" s="190">
        <f>IF(F14="kw",HLOOKUP(F14,F14:F16,3,FALSE),HLOOKUP(F14,F14:F16,2,FALSE))</f>
        <v>250</v>
      </c>
      <c r="G18" s="190">
        <f t="shared" ref="G18:Q18" si="1">IF(G14="kw",HLOOKUP(G14,G14:G16,3,FALSE),HLOOKUP(G14,G14:G16,2,FALSE))</f>
        <v>0</v>
      </c>
      <c r="H18" s="190">
        <f t="shared" si="1"/>
        <v>0</v>
      </c>
      <c r="I18" s="190">
        <f t="shared" si="1"/>
        <v>0</v>
      </c>
      <c r="J18" s="190">
        <f t="shared" si="1"/>
        <v>0</v>
      </c>
      <c r="K18" s="190">
        <f t="shared" si="1"/>
        <v>0</v>
      </c>
      <c r="L18" s="190">
        <f t="shared" si="1"/>
        <v>0</v>
      </c>
      <c r="M18" s="190">
        <f t="shared" si="1"/>
        <v>0</v>
      </c>
      <c r="N18" s="190">
        <f t="shared" si="1"/>
        <v>0</v>
      </c>
      <c r="O18" s="190">
        <f t="shared" si="1"/>
        <v>0</v>
      </c>
      <c r="P18" s="190">
        <f t="shared" si="1"/>
        <v>0</v>
      </c>
      <c r="Q18" s="190">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8" t="s">
        <v>668</v>
      </c>
      <c r="C20" s="451"/>
      <c r="D20" s="452"/>
    </row>
    <row r="21" spans="2:17" s="436" customFormat="1" ht="21" customHeight="1">
      <c r="B21" s="458" t="s">
        <v>366</v>
      </c>
      <c r="C21" s="366" t="s">
        <v>754</v>
      </c>
      <c r="D21" s="452"/>
    </row>
    <row r="22" spans="2:17" s="17" customFormat="1" ht="15.75" customHeight="1">
      <c r="B22" s="164"/>
      <c r="C22" s="165"/>
      <c r="D22" s="161"/>
    </row>
    <row r="23" spans="2:17" s="17" customFormat="1" ht="23.25" customHeight="1">
      <c r="B23" s="166"/>
      <c r="C23" s="166"/>
      <c r="D23" s="161"/>
    </row>
    <row r="24" spans="2:17" s="17" customFormat="1" ht="22.5" customHeight="1">
      <c r="B24" s="118" t="s">
        <v>412</v>
      </c>
      <c r="C24" s="118"/>
      <c r="D24" s="453"/>
    </row>
    <row r="25" spans="2:17" s="2" customFormat="1" ht="15.75" customHeight="1">
      <c r="D25" s="20"/>
    </row>
    <row r="26" spans="2:17" s="2" customFormat="1" ht="42" customHeight="1">
      <c r="B26" s="889" t="s">
        <v>752</v>
      </c>
      <c r="C26" s="889"/>
      <c r="D26" s="889"/>
      <c r="E26" s="889"/>
      <c r="F26" s="889"/>
      <c r="G26" s="889"/>
      <c r="H26" s="889"/>
      <c r="I26" s="889"/>
      <c r="J26" s="889"/>
      <c r="K26" s="889"/>
      <c r="L26" s="889"/>
      <c r="M26" s="889"/>
      <c r="N26" s="612"/>
      <c r="O26" s="612"/>
      <c r="P26" s="612"/>
      <c r="Q26" s="612"/>
    </row>
    <row r="27" spans="2:17" s="2" customFormat="1" ht="15.75" customHeight="1">
      <c r="D27" s="20"/>
    </row>
    <row r="28" spans="2:17" s="17" customFormat="1" ht="44.25" customHeight="1">
      <c r="C28" s="241" t="str">
        <f>'1.  LRAMVA Summary'!R52</f>
        <v>Total</v>
      </c>
      <c r="D28" s="241" t="str">
        <f>'1.  LRAMVA Summary'!D52</f>
        <v>Residential</v>
      </c>
      <c r="E28" s="241" t="str">
        <f>'1.  LRAMVA Summary'!E52</f>
        <v>GS&lt;50 kW</v>
      </c>
      <c r="F28" s="241" t="str">
        <f>'1.  LRAMVA Summary'!F52</f>
        <v>General Service 50 - 4,999 kW</v>
      </c>
      <c r="G28" s="241" t="str">
        <f>'1.  LRAMVA Summary'!G52</f>
        <v>Sentinel Lighting</v>
      </c>
      <c r="H28" s="241" t="str">
        <f>'1.  LRAMVA Summary'!H52</f>
        <v>Street Lighting</v>
      </c>
      <c r="I28" s="241" t="str">
        <f>'1.  LRAMVA Summary'!I52</f>
        <v>Unmetered Scattered Load</v>
      </c>
      <c r="J28" s="241" t="str">
        <f>'1.  LRAMVA Summary'!J52</f>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kWh</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4" customFormat="1" ht="15.75" customHeight="1">
      <c r="B30" s="459" t="s">
        <v>27</v>
      </c>
      <c r="C30" s="624">
        <f>SUM(D30:Q30)</f>
        <v>0</v>
      </c>
      <c r="D30" s="460"/>
      <c r="E30" s="460"/>
      <c r="F30" s="460"/>
      <c r="G30" s="460"/>
      <c r="H30" s="460"/>
      <c r="I30" s="460"/>
      <c r="J30" s="460"/>
      <c r="K30" s="460"/>
      <c r="L30" s="460"/>
      <c r="M30" s="460"/>
      <c r="N30" s="460"/>
      <c r="O30" s="460"/>
      <c r="P30" s="460"/>
      <c r="Q30" s="450"/>
    </row>
    <row r="31" spans="2:17" s="461" customFormat="1" ht="15" customHeight="1">
      <c r="B31" s="459" t="s">
        <v>28</v>
      </c>
      <c r="C31" s="624">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89" t="s">
        <v>450</v>
      </c>
      <c r="C33" s="190"/>
      <c r="D33" s="190">
        <f>IF(D29="kw",HLOOKUP(D29,D29:D31,3,FALSE),HLOOKUP(D29,D29:D31,2,FALSE))</f>
        <v>0</v>
      </c>
      <c r="E33" s="190">
        <f>IF(E29="kw",HLOOKUP(E29,E29:E31,3,FALSE),HLOOKUP(E29,E29:E31,2,FALSE))</f>
        <v>0</v>
      </c>
      <c r="F33" s="190">
        <f>IF(F29="kw",HLOOKUP(F29,F29:F31,3,FALSE),HLOOKUP(F29,F29:F31,2,FALSE))</f>
        <v>0</v>
      </c>
      <c r="G33" s="190">
        <f>IF(G29="kw",HLOOKUP(G29,G29:G31,3,FALSE),HLOOKUP(G29,G29:G31,2,FALSE))</f>
        <v>0</v>
      </c>
      <c r="H33" s="190">
        <f t="shared" ref="H33:Q33" si="2">IF(H29="kw",HLOOKUP(H29,H29:H31,3,FALSE),HLOOKUP(H29,H29:H31,2,FALSE))</f>
        <v>0</v>
      </c>
      <c r="I33" s="190">
        <f t="shared" si="2"/>
        <v>0</v>
      </c>
      <c r="J33" s="190">
        <f t="shared" si="2"/>
        <v>0</v>
      </c>
      <c r="K33" s="190">
        <f t="shared" si="2"/>
        <v>0</v>
      </c>
      <c r="L33" s="190">
        <f t="shared" si="2"/>
        <v>0</v>
      </c>
      <c r="M33" s="190">
        <f t="shared" si="2"/>
        <v>0</v>
      </c>
      <c r="N33" s="190">
        <f t="shared" si="2"/>
        <v>0</v>
      </c>
      <c r="O33" s="190">
        <f t="shared" si="2"/>
        <v>0</v>
      </c>
      <c r="P33" s="190">
        <f t="shared" si="2"/>
        <v>0</v>
      </c>
      <c r="Q33" s="190">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668</v>
      </c>
      <c r="C35" s="451"/>
      <c r="D35" s="452"/>
      <c r="E35" s="93"/>
      <c r="F35" s="93"/>
      <c r="G35" s="93"/>
      <c r="H35" s="93"/>
      <c r="I35" s="93"/>
      <c r="J35" s="93"/>
      <c r="K35" s="93"/>
      <c r="L35" s="93"/>
      <c r="M35" s="93"/>
      <c r="N35" s="93"/>
      <c r="O35" s="93"/>
      <c r="P35" s="93"/>
      <c r="Q35" s="93"/>
    </row>
    <row r="36" spans="2:32" s="436" customFormat="1" ht="21" customHeight="1">
      <c r="B36" s="458" t="s">
        <v>366</v>
      </c>
      <c r="C36" s="451"/>
      <c r="D36" s="452"/>
    </row>
    <row r="37" spans="2:32" s="17" customFormat="1" ht="15.75" customHeight="1">
      <c r="B37" s="164"/>
      <c r="C37" s="165"/>
      <c r="D37" s="161"/>
      <c r="R37" s="161"/>
    </row>
    <row r="38" spans="2:32" s="17" customFormat="1" ht="15.75" customHeight="1">
      <c r="B38" s="164"/>
      <c r="C38" s="164"/>
      <c r="D38" s="161"/>
      <c r="R38" s="161"/>
    </row>
    <row r="39" spans="2:32" s="20" customFormat="1" ht="15.45">
      <c r="B39" s="118" t="s">
        <v>452</v>
      </c>
      <c r="C39" s="35"/>
      <c r="D39" s="34"/>
      <c r="E39" s="39"/>
      <c r="F39" s="40"/>
    </row>
    <row r="40" spans="2:32" s="70" customFormat="1" ht="39" customHeight="1">
      <c r="B40" s="889" t="s">
        <v>605</v>
      </c>
      <c r="C40" s="889"/>
      <c r="D40" s="889"/>
      <c r="E40" s="889"/>
      <c r="F40" s="889"/>
      <c r="G40" s="889"/>
      <c r="H40" s="889"/>
      <c r="I40" s="889"/>
      <c r="J40" s="889"/>
      <c r="K40" s="889"/>
      <c r="L40" s="889"/>
      <c r="M40" s="889"/>
      <c r="N40" s="612"/>
      <c r="O40" s="612"/>
      <c r="P40" s="612"/>
      <c r="Q40" s="612"/>
    </row>
    <row r="41" spans="2:32" s="2" customFormat="1" ht="16.5" customHeight="1">
      <c r="B41" s="10"/>
      <c r="C41" s="10"/>
      <c r="D41" s="22"/>
      <c r="E41" s="20"/>
      <c r="F41" s="20"/>
      <c r="G41" s="20"/>
      <c r="R41" s="20"/>
    </row>
    <row r="42" spans="2:32" s="17" customFormat="1" ht="56.25" customHeight="1">
      <c r="B42" s="241" t="s">
        <v>234</v>
      </c>
      <c r="C42" s="241" t="s">
        <v>602</v>
      </c>
      <c r="D42" s="241" t="str">
        <f>'1.  LRAMVA Summary'!D52</f>
        <v>Residential</v>
      </c>
      <c r="E42" s="241" t="str">
        <f>'1.  LRAMVA Summary'!E52</f>
        <v>GS&lt;50 kW</v>
      </c>
      <c r="F42" s="241" t="str">
        <f>'1.  LRAMVA Summary'!F52</f>
        <v>General Service 50 - 4,999 kW</v>
      </c>
      <c r="G42" s="241" t="str">
        <f>'1.  LRAMVA Summary'!G52</f>
        <v>Sentinel Lighting</v>
      </c>
      <c r="H42" s="241" t="str">
        <f>'1.  LRAMVA Summary'!H52</f>
        <v>Street Lighting</v>
      </c>
      <c r="I42" s="241" t="str">
        <f>'1.  LRAMVA Summary'!I52</f>
        <v>Unmetered Scattered Load</v>
      </c>
      <c r="J42" s="241" t="str">
        <f>'1.  LRAMVA Summary'!J52</f>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1"/>
    </row>
    <row r="43" spans="2:32" s="145"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kWh</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7"/>
    </row>
    <row r="44" spans="2:32" s="17" customFormat="1" ht="15.9">
      <c r="B44" s="168">
        <v>2011</v>
      </c>
      <c r="C44" s="532">
        <v>2011</v>
      </c>
      <c r="D44" s="188">
        <f t="shared" ref="D44:Q44" si="3">IF(ISBLANK($C$44),0,IF($C44=$D$9,HLOOKUP(D43,D14:D18,5,FALSE),HLOOKUP(D43,D29:D33,5,FALSE)))</f>
        <v>99840</v>
      </c>
      <c r="E44" s="188">
        <f>IF(ISBLANK($C$44),0,IF($C44=$D$9,HLOOKUP(E43,E14:E18,5,FALSE),HLOOKUP(E43,E29:E33,5,FALSE)))</f>
        <v>95680</v>
      </c>
      <c r="F44" s="188">
        <f t="shared" si="3"/>
        <v>250</v>
      </c>
      <c r="G44" s="188">
        <f t="shared" si="3"/>
        <v>0</v>
      </c>
      <c r="H44" s="188">
        <f t="shared" si="3"/>
        <v>0</v>
      </c>
      <c r="I44" s="188">
        <f t="shared" si="3"/>
        <v>0</v>
      </c>
      <c r="J44" s="188">
        <f t="shared" si="3"/>
        <v>0</v>
      </c>
      <c r="K44" s="188">
        <f t="shared" si="3"/>
        <v>0</v>
      </c>
      <c r="L44" s="188">
        <f t="shared" si="3"/>
        <v>0</v>
      </c>
      <c r="M44" s="188">
        <f t="shared" si="3"/>
        <v>0</v>
      </c>
      <c r="N44" s="188">
        <f t="shared" si="3"/>
        <v>0</v>
      </c>
      <c r="O44" s="188">
        <f t="shared" si="3"/>
        <v>0</v>
      </c>
      <c r="P44" s="188">
        <f t="shared" si="3"/>
        <v>0</v>
      </c>
      <c r="Q44" s="188">
        <f t="shared" si="3"/>
        <v>0</v>
      </c>
      <c r="R44" s="192"/>
    </row>
    <row r="45" spans="2:32" s="17" customFormat="1" ht="15.9">
      <c r="B45" s="168">
        <v>2012</v>
      </c>
      <c r="C45" s="532">
        <v>2011</v>
      </c>
      <c r="D45" s="188">
        <f t="shared" ref="D45:Q45" si="4">IF(ISBLANK($C$45),0,IF($C$45=$D$9,HLOOKUP(D43,D14:D18,5,FALSE),HLOOKUP(D43,D29:D33,5,FALSE)))</f>
        <v>99840</v>
      </c>
      <c r="E45" s="188">
        <f t="shared" si="4"/>
        <v>95680</v>
      </c>
      <c r="F45" s="188">
        <f t="shared" si="4"/>
        <v>250</v>
      </c>
      <c r="G45" s="188">
        <f t="shared" si="4"/>
        <v>0</v>
      </c>
      <c r="H45" s="188">
        <f t="shared" si="4"/>
        <v>0</v>
      </c>
      <c r="I45" s="188">
        <f t="shared" si="4"/>
        <v>0</v>
      </c>
      <c r="J45" s="188">
        <f t="shared" si="4"/>
        <v>0</v>
      </c>
      <c r="K45" s="188">
        <f t="shared" si="4"/>
        <v>0</v>
      </c>
      <c r="L45" s="188">
        <f t="shared" si="4"/>
        <v>0</v>
      </c>
      <c r="M45" s="188">
        <f t="shared" si="4"/>
        <v>0</v>
      </c>
      <c r="N45" s="188">
        <f t="shared" si="4"/>
        <v>0</v>
      </c>
      <c r="O45" s="188">
        <f t="shared" si="4"/>
        <v>0</v>
      </c>
      <c r="P45" s="188">
        <f t="shared" si="4"/>
        <v>0</v>
      </c>
      <c r="Q45" s="188">
        <f t="shared" si="4"/>
        <v>0</v>
      </c>
      <c r="R45" s="161"/>
    </row>
    <row r="46" spans="2:32" s="17" customFormat="1" ht="15.9">
      <c r="B46" s="169">
        <v>2013</v>
      </c>
      <c r="C46" s="532">
        <v>2011</v>
      </c>
      <c r="D46" s="188">
        <f t="shared" ref="D46:Q46" si="5">IF(ISBLANK($C$46),0,IF($C$46=$D$9,HLOOKUP(D43,D14:D18,5,FALSE),HLOOKUP(D43,D29:D33,5,FALSE)))</f>
        <v>99840</v>
      </c>
      <c r="E46" s="188">
        <f t="shared" si="5"/>
        <v>95680</v>
      </c>
      <c r="F46" s="188">
        <f t="shared" si="5"/>
        <v>250</v>
      </c>
      <c r="G46" s="188">
        <f t="shared" si="5"/>
        <v>0</v>
      </c>
      <c r="H46" s="188">
        <f t="shared" si="5"/>
        <v>0</v>
      </c>
      <c r="I46" s="188">
        <f t="shared" si="5"/>
        <v>0</v>
      </c>
      <c r="J46" s="188">
        <f t="shared" si="5"/>
        <v>0</v>
      </c>
      <c r="K46" s="188">
        <f t="shared" si="5"/>
        <v>0</v>
      </c>
      <c r="L46" s="188">
        <f t="shared" si="5"/>
        <v>0</v>
      </c>
      <c r="M46" s="188">
        <f t="shared" si="5"/>
        <v>0</v>
      </c>
      <c r="N46" s="188">
        <f t="shared" si="5"/>
        <v>0</v>
      </c>
      <c r="O46" s="188">
        <f t="shared" si="5"/>
        <v>0</v>
      </c>
      <c r="P46" s="188">
        <f t="shared" si="5"/>
        <v>0</v>
      </c>
      <c r="Q46" s="188">
        <f t="shared" si="5"/>
        <v>0</v>
      </c>
      <c r="R46" s="161"/>
    </row>
    <row r="47" spans="2:32" s="17" customFormat="1" ht="15.9">
      <c r="B47" s="169">
        <v>2014</v>
      </c>
      <c r="C47" s="532">
        <v>2011</v>
      </c>
      <c r="D47" s="188">
        <f t="shared" ref="D47:Q47" si="6">IF(ISBLANK($C$47),0,IF($C$47=$D$9,HLOOKUP(D43,D14:D18,5,FALSE),HLOOKUP(D43,D29:D33,5,FALSE)))</f>
        <v>99840</v>
      </c>
      <c r="E47" s="188">
        <f t="shared" si="6"/>
        <v>95680</v>
      </c>
      <c r="F47" s="188">
        <f t="shared" si="6"/>
        <v>250</v>
      </c>
      <c r="G47" s="188">
        <f t="shared" si="6"/>
        <v>0</v>
      </c>
      <c r="H47" s="188">
        <f t="shared" si="6"/>
        <v>0</v>
      </c>
      <c r="I47" s="188">
        <f t="shared" si="6"/>
        <v>0</v>
      </c>
      <c r="J47" s="188">
        <f t="shared" si="6"/>
        <v>0</v>
      </c>
      <c r="K47" s="188">
        <f t="shared" si="6"/>
        <v>0</v>
      </c>
      <c r="L47" s="188">
        <f t="shared" si="6"/>
        <v>0</v>
      </c>
      <c r="M47" s="188">
        <f t="shared" si="6"/>
        <v>0</v>
      </c>
      <c r="N47" s="188">
        <f t="shared" si="6"/>
        <v>0</v>
      </c>
      <c r="O47" s="188">
        <f t="shared" si="6"/>
        <v>0</v>
      </c>
      <c r="P47" s="188">
        <f t="shared" si="6"/>
        <v>0</v>
      </c>
      <c r="Q47" s="188">
        <f t="shared" si="6"/>
        <v>0</v>
      </c>
      <c r="R47" s="161"/>
    </row>
    <row r="48" spans="2:32" s="17" customFormat="1" ht="15.9">
      <c r="B48" s="169">
        <v>2015</v>
      </c>
      <c r="C48" s="532">
        <v>2011</v>
      </c>
      <c r="D48" s="188">
        <f t="shared" ref="D48:Q48" si="7">IF(ISBLANK($C$48),0,IF($C$48=$D$9,HLOOKUP(D43,D14:D18,5,FALSE),HLOOKUP(D43,D29:D33,5,FALSE)))</f>
        <v>99840</v>
      </c>
      <c r="E48" s="188">
        <f t="shared" si="7"/>
        <v>95680</v>
      </c>
      <c r="F48" s="188">
        <f t="shared" si="7"/>
        <v>250</v>
      </c>
      <c r="G48" s="188">
        <f t="shared" si="7"/>
        <v>0</v>
      </c>
      <c r="H48" s="188">
        <f t="shared" si="7"/>
        <v>0</v>
      </c>
      <c r="I48" s="188">
        <f t="shared" si="7"/>
        <v>0</v>
      </c>
      <c r="J48" s="188">
        <f t="shared" si="7"/>
        <v>0</v>
      </c>
      <c r="K48" s="188">
        <f t="shared" si="7"/>
        <v>0</v>
      </c>
      <c r="L48" s="188">
        <f t="shared" si="7"/>
        <v>0</v>
      </c>
      <c r="M48" s="188">
        <f t="shared" si="7"/>
        <v>0</v>
      </c>
      <c r="N48" s="188">
        <f t="shared" si="7"/>
        <v>0</v>
      </c>
      <c r="O48" s="188">
        <f t="shared" si="7"/>
        <v>0</v>
      </c>
      <c r="P48" s="188">
        <f t="shared" si="7"/>
        <v>0</v>
      </c>
      <c r="Q48" s="188">
        <f t="shared" si="7"/>
        <v>0</v>
      </c>
      <c r="R48" s="161"/>
      <c r="AF48" s="161"/>
    </row>
    <row r="49" spans="2:32" s="17" customFormat="1" ht="15.9">
      <c r="B49" s="169">
        <v>2016</v>
      </c>
      <c r="C49" s="532">
        <v>2011</v>
      </c>
      <c r="D49" s="188">
        <f t="shared" ref="D49:Q49" si="8">IF(ISBLANK($C$49),0,IF($C$49=$D$9,HLOOKUP(D43,D14:D18,5,FALSE),HLOOKUP(D43,D29:D33,5,FALSE)))</f>
        <v>99840</v>
      </c>
      <c r="E49" s="188">
        <f t="shared" si="8"/>
        <v>95680</v>
      </c>
      <c r="F49" s="188">
        <f t="shared" si="8"/>
        <v>250</v>
      </c>
      <c r="G49" s="188">
        <f t="shared" si="8"/>
        <v>0</v>
      </c>
      <c r="H49" s="188">
        <f t="shared" si="8"/>
        <v>0</v>
      </c>
      <c r="I49" s="188">
        <f t="shared" si="8"/>
        <v>0</v>
      </c>
      <c r="J49" s="188">
        <f t="shared" si="8"/>
        <v>0</v>
      </c>
      <c r="K49" s="188">
        <f t="shared" si="8"/>
        <v>0</v>
      </c>
      <c r="L49" s="188">
        <f t="shared" si="8"/>
        <v>0</v>
      </c>
      <c r="M49" s="188">
        <f t="shared" si="8"/>
        <v>0</v>
      </c>
      <c r="N49" s="188">
        <f t="shared" si="8"/>
        <v>0</v>
      </c>
      <c r="O49" s="188">
        <f t="shared" si="8"/>
        <v>0</v>
      </c>
      <c r="P49" s="188">
        <f t="shared" si="8"/>
        <v>0</v>
      </c>
      <c r="Q49" s="188">
        <f t="shared" si="8"/>
        <v>0</v>
      </c>
      <c r="R49" s="161"/>
      <c r="AF49" s="161"/>
    </row>
    <row r="50" spans="2:32" s="17" customFormat="1" ht="15.9">
      <c r="B50" s="169">
        <v>2017</v>
      </c>
      <c r="C50" s="532">
        <v>2011</v>
      </c>
      <c r="D50" s="188">
        <f t="shared" ref="D50:I50" si="9">IF(ISBLANK($C$50),0,IF($C$50=$D$9,HLOOKUP(D43,D14:D18,5,FALSE),HLOOKUP(D43,D29:D33,5,FALSE)))</f>
        <v>99840</v>
      </c>
      <c r="E50" s="188">
        <f t="shared" si="9"/>
        <v>95680</v>
      </c>
      <c r="F50" s="188">
        <f t="shared" si="9"/>
        <v>250</v>
      </c>
      <c r="G50" s="188">
        <f t="shared" si="9"/>
        <v>0</v>
      </c>
      <c r="H50" s="188">
        <f t="shared" si="9"/>
        <v>0</v>
      </c>
      <c r="I50" s="188">
        <f t="shared" si="9"/>
        <v>0</v>
      </c>
      <c r="J50" s="188">
        <f t="shared" ref="J50:Q50" si="10">IF(ISBLANK($C$50),0,IF($C$50=$D$9,HLOOKUP(J43,J14:J18,5,FALSE),HLOOKUP(J43,J29:J33,5,FALSE)))</f>
        <v>0</v>
      </c>
      <c r="K50" s="188">
        <f t="shared" si="10"/>
        <v>0</v>
      </c>
      <c r="L50" s="188">
        <f t="shared" si="10"/>
        <v>0</v>
      </c>
      <c r="M50" s="188">
        <f t="shared" si="10"/>
        <v>0</v>
      </c>
      <c r="N50" s="188">
        <f t="shared" si="10"/>
        <v>0</v>
      </c>
      <c r="O50" s="188">
        <f t="shared" si="10"/>
        <v>0</v>
      </c>
      <c r="P50" s="188">
        <f t="shared" si="10"/>
        <v>0</v>
      </c>
      <c r="Q50" s="188">
        <f t="shared" si="10"/>
        <v>0</v>
      </c>
      <c r="R50" s="161"/>
      <c r="AF50" s="161"/>
    </row>
    <row r="51" spans="2:32" s="17" customFormat="1" ht="15.9">
      <c r="B51" s="169">
        <v>2018</v>
      </c>
      <c r="C51" s="532">
        <v>2011</v>
      </c>
      <c r="D51" s="188">
        <f t="shared" ref="D51:Q51" si="11">IF(ISBLANK($C$51),0,IF($C$51=$D$9,HLOOKUP(D43,D14:D18,5,FALSE),HLOOKUP(D43,D29:D33,5,FALSE)))</f>
        <v>99840</v>
      </c>
      <c r="E51" s="188">
        <f t="shared" si="11"/>
        <v>95680</v>
      </c>
      <c r="F51" s="188">
        <f t="shared" si="11"/>
        <v>250</v>
      </c>
      <c r="G51" s="188">
        <f t="shared" si="11"/>
        <v>0</v>
      </c>
      <c r="H51" s="188">
        <f t="shared" si="11"/>
        <v>0</v>
      </c>
      <c r="I51" s="188">
        <f t="shared" si="11"/>
        <v>0</v>
      </c>
      <c r="J51" s="188">
        <f t="shared" si="11"/>
        <v>0</v>
      </c>
      <c r="K51" s="188">
        <f t="shared" si="11"/>
        <v>0</v>
      </c>
      <c r="L51" s="188">
        <f t="shared" si="11"/>
        <v>0</v>
      </c>
      <c r="M51" s="188">
        <f t="shared" si="11"/>
        <v>0</v>
      </c>
      <c r="N51" s="188">
        <f t="shared" si="11"/>
        <v>0</v>
      </c>
      <c r="O51" s="188">
        <f t="shared" si="11"/>
        <v>0</v>
      </c>
      <c r="P51" s="188">
        <f t="shared" si="11"/>
        <v>0</v>
      </c>
      <c r="Q51" s="188">
        <f t="shared" si="11"/>
        <v>0</v>
      </c>
      <c r="R51" s="161"/>
      <c r="AF51" s="161"/>
    </row>
    <row r="52" spans="2:32" s="17" customFormat="1" ht="15.9">
      <c r="B52" s="169">
        <v>2019</v>
      </c>
      <c r="C52" s="532"/>
      <c r="D52" s="188">
        <f t="shared" ref="D52:Q52" si="12">IF(ISBLANK($C$52),0,IF($C$52=$D$9,HLOOKUP(D43,D14:D18,5,FALSE),HLOOKUP(D43,D29:D33,5,FALSE)))</f>
        <v>0</v>
      </c>
      <c r="E52" s="188">
        <f t="shared" si="12"/>
        <v>0</v>
      </c>
      <c r="F52" s="188">
        <f t="shared" si="12"/>
        <v>0</v>
      </c>
      <c r="G52" s="188">
        <f t="shared" si="12"/>
        <v>0</v>
      </c>
      <c r="H52" s="188">
        <f t="shared" si="12"/>
        <v>0</v>
      </c>
      <c r="I52" s="188">
        <f t="shared" si="12"/>
        <v>0</v>
      </c>
      <c r="J52" s="188">
        <f t="shared" si="12"/>
        <v>0</v>
      </c>
      <c r="K52" s="188">
        <f t="shared" si="12"/>
        <v>0</v>
      </c>
      <c r="L52" s="188">
        <f t="shared" si="12"/>
        <v>0</v>
      </c>
      <c r="M52" s="188">
        <f t="shared" si="12"/>
        <v>0</v>
      </c>
      <c r="N52" s="188">
        <f t="shared" si="12"/>
        <v>0</v>
      </c>
      <c r="O52" s="188">
        <f t="shared" si="12"/>
        <v>0</v>
      </c>
      <c r="P52" s="188">
        <f t="shared" si="12"/>
        <v>0</v>
      </c>
      <c r="Q52" s="188">
        <f t="shared" si="12"/>
        <v>0</v>
      </c>
      <c r="R52" s="161"/>
      <c r="AF52" s="161"/>
    </row>
    <row r="53" spans="2:32" s="17" customFormat="1" ht="15.9" hidden="1">
      <c r="B53" s="169">
        <v>2020</v>
      </c>
      <c r="C53" s="532"/>
      <c r="D53" s="188">
        <f t="shared" ref="D53:Q53" si="13">IF(ISBLANK($C$53),0,IF($C$53=$D$9,HLOOKUP(D43,D14:D18,5,FALSE),HLOOKUP(D43,D29:D33,5,FALSE)))</f>
        <v>0</v>
      </c>
      <c r="E53" s="188">
        <f t="shared" si="13"/>
        <v>0</v>
      </c>
      <c r="F53" s="188">
        <f t="shared" si="13"/>
        <v>0</v>
      </c>
      <c r="G53" s="188">
        <f t="shared" si="13"/>
        <v>0</v>
      </c>
      <c r="H53" s="188">
        <f t="shared" si="13"/>
        <v>0</v>
      </c>
      <c r="I53" s="188">
        <f t="shared" si="13"/>
        <v>0</v>
      </c>
      <c r="J53" s="188">
        <f t="shared" si="13"/>
        <v>0</v>
      </c>
      <c r="K53" s="188">
        <f t="shared" si="13"/>
        <v>0</v>
      </c>
      <c r="L53" s="188">
        <f t="shared" si="13"/>
        <v>0</v>
      </c>
      <c r="M53" s="188">
        <f t="shared" si="13"/>
        <v>0</v>
      </c>
      <c r="N53" s="188">
        <f t="shared" si="13"/>
        <v>0</v>
      </c>
      <c r="O53" s="188">
        <f t="shared" si="13"/>
        <v>0</v>
      </c>
      <c r="P53" s="188">
        <f t="shared" si="13"/>
        <v>0</v>
      </c>
      <c r="Q53" s="188">
        <f t="shared" si="13"/>
        <v>0</v>
      </c>
      <c r="R53" s="161"/>
      <c r="AF53" s="161"/>
    </row>
    <row r="54" spans="2:32" s="436" customFormat="1" ht="21" customHeight="1">
      <c r="B54" s="451" t="s">
        <v>536</v>
      </c>
      <c r="C54" s="462"/>
      <c r="D54" s="463"/>
      <c r="E54" s="464"/>
      <c r="F54" s="464"/>
      <c r="G54" s="464"/>
      <c r="H54" s="464"/>
      <c r="I54" s="464"/>
      <c r="J54" s="464"/>
      <c r="K54" s="464"/>
      <c r="L54" s="464"/>
      <c r="M54" s="464"/>
      <c r="N54" s="464"/>
      <c r="O54" s="464"/>
      <c r="P54" s="464"/>
      <c r="Q54" s="463"/>
      <c r="R54" s="455"/>
    </row>
    <row r="55" spans="2:32" s="17" customFormat="1" ht="15.75" customHeight="1">
      <c r="B55" s="166"/>
      <c r="C55" s="166"/>
      <c r="D55" s="161"/>
    </row>
    <row r="56" spans="2:32" s="17" customFormat="1" ht="15.75" customHeight="1">
      <c r="B56" s="166"/>
      <c r="C56" s="166"/>
      <c r="D56" s="161"/>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16" activePane="bottomLeft" state="frozen"/>
      <selection pane="bottomLeft" activeCell="P16" sqref="P16"/>
    </sheetView>
  </sheetViews>
  <sheetFormatPr defaultColWidth="9" defaultRowHeight="14.6" outlineLevelRow="1"/>
  <cols>
    <col min="1" max="1" width="6.53515625" style="4" customWidth="1"/>
    <col min="2" max="2" width="36.53515625" style="5" customWidth="1"/>
    <col min="3" max="3" width="17" style="78" customWidth="1"/>
    <col min="4" max="5" width="18" style="5" customWidth="1"/>
    <col min="6" max="6" width="18.53515625" style="5" customWidth="1"/>
    <col min="7" max="8" width="15.3828125" style="5" customWidth="1"/>
    <col min="9" max="9" width="17.3046875" style="5" customWidth="1"/>
    <col min="10" max="13" width="16" style="5" customWidth="1"/>
    <col min="14" max="14" width="19" style="5" customWidth="1"/>
    <col min="15" max="15" width="16.535156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5" t="s">
        <v>171</v>
      </c>
      <c r="C4" s="85" t="s">
        <v>175</v>
      </c>
      <c r="D4" s="85"/>
      <c r="E4" s="49"/>
    </row>
    <row r="5" spans="1:26" s="18" customFormat="1" ht="26.25" hidden="1" customHeight="1" outlineLevel="1" thickBot="1">
      <c r="A5" s="4"/>
      <c r="B5" s="895"/>
      <c r="C5" s="86" t="s">
        <v>172</v>
      </c>
      <c r="D5" s="86"/>
      <c r="E5" s="49"/>
    </row>
    <row r="6" spans="1:26" ht="26.25" hidden="1" customHeight="1" outlineLevel="1" thickBot="1">
      <c r="B6" s="895"/>
      <c r="C6" s="898" t="s">
        <v>551</v>
      </c>
      <c r="D6" s="899"/>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481</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0"/>
    </row>
    <row r="12" spans="1:26" ht="58.5" customHeight="1">
      <c r="B12" s="893" t="s">
        <v>613</v>
      </c>
      <c r="C12" s="893"/>
      <c r="D12" s="893"/>
      <c r="E12" s="893"/>
      <c r="F12" s="893"/>
      <c r="G12" s="893"/>
      <c r="H12" s="893"/>
      <c r="I12" s="893"/>
      <c r="J12" s="893"/>
      <c r="K12" s="893"/>
      <c r="L12" s="893"/>
      <c r="M12" s="893"/>
      <c r="N12" s="893"/>
      <c r="O12" s="89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755</v>
      </c>
      <c r="E14" s="470" t="s">
        <v>756</v>
      </c>
      <c r="F14" s="470" t="s">
        <v>757</v>
      </c>
      <c r="G14" s="470" t="s">
        <v>758</v>
      </c>
      <c r="H14" s="470" t="s">
        <v>759</v>
      </c>
      <c r="I14" s="470" t="s">
        <v>760</v>
      </c>
      <c r="J14" s="470" t="s">
        <v>761</v>
      </c>
      <c r="K14" s="470" t="s">
        <v>762</v>
      </c>
      <c r="L14" s="470" t="s">
        <v>763</v>
      </c>
      <c r="M14" s="470" t="s">
        <v>937</v>
      </c>
      <c r="N14" s="470" t="s">
        <v>934</v>
      </c>
      <c r="O14" s="470" t="s">
        <v>563</v>
      </c>
      <c r="P14" s="7"/>
    </row>
    <row r="15" spans="1:26" s="7" customFormat="1" ht="18.75" customHeight="1">
      <c r="B15" s="471" t="s">
        <v>188</v>
      </c>
      <c r="C15" s="896"/>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559</v>
      </c>
      <c r="C16" s="891"/>
      <c r="D16" s="475">
        <v>4</v>
      </c>
      <c r="E16" s="475">
        <v>5</v>
      </c>
      <c r="F16" s="475">
        <v>0</v>
      </c>
      <c r="G16" s="475">
        <v>0</v>
      </c>
      <c r="H16" s="475">
        <v>0</v>
      </c>
      <c r="I16" s="475">
        <v>0</v>
      </c>
      <c r="J16" s="475">
        <v>0</v>
      </c>
      <c r="K16" s="475">
        <v>0</v>
      </c>
      <c r="L16" s="475">
        <v>0</v>
      </c>
      <c r="M16" s="475">
        <v>4</v>
      </c>
      <c r="N16" s="475">
        <v>4</v>
      </c>
      <c r="O16" s="476"/>
    </row>
    <row r="17" spans="1:15" s="111" customFormat="1" ht="17.25" customHeight="1">
      <c r="B17" s="477" t="s">
        <v>560</v>
      </c>
      <c r="C17" s="897"/>
      <c r="D17" s="112">
        <f>12-D16</f>
        <v>8</v>
      </c>
      <c r="E17" s="112">
        <f>12-E16</f>
        <v>7</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8</v>
      </c>
      <c r="N17" s="112">
        <f t="shared" si="1"/>
        <v>8</v>
      </c>
      <c r="O17" s="113">
        <f t="shared" si="1"/>
        <v>12</v>
      </c>
    </row>
    <row r="18" spans="1:15" s="7" customFormat="1" ht="17.25" customHeight="1">
      <c r="B18" s="478" t="str">
        <f>'1.  LRAMVA Summary'!B29</f>
        <v>Residential</v>
      </c>
      <c r="C18" s="890" t="str">
        <f>'2. LRAMVA Threshold'!D43</f>
        <v>kWh</v>
      </c>
      <c r="D18" s="46">
        <v>1.34E-2</v>
      </c>
      <c r="E18" s="46">
        <v>1.72E-2</v>
      </c>
      <c r="F18" s="46">
        <v>1.7299999999999999E-2</v>
      </c>
      <c r="G18" s="46">
        <v>1.7500000000000002E-2</v>
      </c>
      <c r="H18" s="46">
        <v>1.77E-2</v>
      </c>
      <c r="I18" s="46">
        <v>1.7899999999999999E-2</v>
      </c>
      <c r="J18" s="46">
        <v>1.46E-2</v>
      </c>
      <c r="K18" s="46">
        <v>1.12E-2</v>
      </c>
      <c r="L18" s="46">
        <v>7.6E-3</v>
      </c>
      <c r="M18" s="46">
        <v>0</v>
      </c>
      <c r="N18" s="46">
        <v>0</v>
      </c>
      <c r="O18" s="69"/>
    </row>
    <row r="19" spans="1:15" s="7" customFormat="1" ht="15" hidden="1" customHeight="1" outlineLevel="1">
      <c r="B19" s="534" t="s">
        <v>511</v>
      </c>
      <c r="C19" s="891"/>
      <c r="D19" s="46"/>
      <c r="E19" s="46"/>
      <c r="F19" s="46"/>
      <c r="G19" s="46"/>
      <c r="H19" s="46"/>
      <c r="I19" s="46"/>
      <c r="J19" s="46"/>
      <c r="K19" s="46"/>
      <c r="L19" s="46"/>
      <c r="M19" s="46"/>
      <c r="N19" s="46"/>
      <c r="O19" s="69"/>
    </row>
    <row r="20" spans="1:15" s="7" customFormat="1" ht="15" hidden="1" customHeight="1" outlineLevel="1">
      <c r="B20" s="534" t="s">
        <v>512</v>
      </c>
      <c r="C20" s="891"/>
      <c r="D20" s="46"/>
      <c r="E20" s="46"/>
      <c r="F20" s="46"/>
      <c r="G20" s="46"/>
      <c r="H20" s="46"/>
      <c r="I20" s="46"/>
      <c r="J20" s="46"/>
      <c r="K20" s="46"/>
      <c r="L20" s="46"/>
      <c r="M20" s="46"/>
      <c r="N20" s="46"/>
      <c r="O20" s="69"/>
    </row>
    <row r="21" spans="1:15" s="7" customFormat="1" ht="15" hidden="1" customHeight="1" outlineLevel="1">
      <c r="B21" s="534" t="s">
        <v>489</v>
      </c>
      <c r="C21" s="891"/>
      <c r="D21" s="46"/>
      <c r="E21" s="46"/>
      <c r="F21" s="46"/>
      <c r="G21" s="46"/>
      <c r="H21" s="46"/>
      <c r="I21" s="46"/>
      <c r="J21" s="46"/>
      <c r="K21" s="46"/>
      <c r="L21" s="46"/>
      <c r="M21" s="46"/>
      <c r="N21" s="46"/>
      <c r="O21" s="69"/>
    </row>
    <row r="22" spans="1:15" s="7" customFormat="1" ht="14.25" customHeight="1" collapsed="1">
      <c r="B22" s="534" t="s">
        <v>513</v>
      </c>
      <c r="C22" s="892"/>
      <c r="D22" s="65">
        <f>SUM(D18:D21)</f>
        <v>1.34E-2</v>
      </c>
      <c r="E22" s="65">
        <f>SUM(E18:E21)</f>
        <v>1.72E-2</v>
      </c>
      <c r="F22" s="65">
        <f>SUM(F18:F21)</f>
        <v>1.7299999999999999E-2</v>
      </c>
      <c r="G22" s="65">
        <f t="shared" ref="G22:N22" si="2">SUM(G18:G21)</f>
        <v>1.7500000000000002E-2</v>
      </c>
      <c r="H22" s="65">
        <f t="shared" si="2"/>
        <v>1.77E-2</v>
      </c>
      <c r="I22" s="65">
        <f t="shared" si="2"/>
        <v>1.7899999999999999E-2</v>
      </c>
      <c r="J22" s="65">
        <f t="shared" si="2"/>
        <v>1.46E-2</v>
      </c>
      <c r="K22" s="65">
        <f t="shared" si="2"/>
        <v>1.12E-2</v>
      </c>
      <c r="L22" s="65">
        <f t="shared" si="2"/>
        <v>7.6E-3</v>
      </c>
      <c r="M22" s="65">
        <f t="shared" si="2"/>
        <v>0</v>
      </c>
      <c r="N22" s="65">
        <f t="shared" si="2"/>
        <v>0</v>
      </c>
      <c r="O22" s="76"/>
    </row>
    <row r="23" spans="1:15" s="63" customFormat="1">
      <c r="A23" s="62"/>
      <c r="B23" s="490" t="s">
        <v>514</v>
      </c>
      <c r="C23" s="480"/>
      <c r="D23" s="481"/>
      <c r="E23" s="482">
        <f>ROUND(SUM(D22*E16+E22*E17)/12,4)</f>
        <v>1.5599999999999999E-2</v>
      </c>
      <c r="F23" s="482">
        <f>ROUND(SUM(E22*F16+F22*F17)/12,4)</f>
        <v>1.7299999999999999E-2</v>
      </c>
      <c r="G23" s="482">
        <f>ROUND(SUM(F22*G16+G22*G17)/12,4)</f>
        <v>1.7500000000000002E-2</v>
      </c>
      <c r="H23" s="482">
        <f>ROUND(SUM(G22*H16+H22*H17)/12,4)</f>
        <v>1.77E-2</v>
      </c>
      <c r="I23" s="482">
        <f>ROUND(SUM(H22*I16+I22*I17)/12,4)</f>
        <v>1.7899999999999999E-2</v>
      </c>
      <c r="J23" s="482">
        <f t="shared" ref="J23:N23" si="3">ROUND(SUM(I22*J16+J22*J17)/12,4)</f>
        <v>1.46E-2</v>
      </c>
      <c r="K23" s="482">
        <f t="shared" si="3"/>
        <v>1.12E-2</v>
      </c>
      <c r="L23" s="482">
        <f t="shared" si="3"/>
        <v>7.6E-3</v>
      </c>
      <c r="M23" s="482">
        <f>ROUND(SUM(L22*M16+M22*M17)/12,4)</f>
        <v>2.5000000000000001E-3</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90" t="str">
        <f>'2. LRAMVA Threshold'!E43</f>
        <v>kWh</v>
      </c>
      <c r="D25" s="46">
        <v>1.04E-2</v>
      </c>
      <c r="E25" s="46">
        <v>1.32E-2</v>
      </c>
      <c r="F25" s="46">
        <v>1.3299999999999999E-2</v>
      </c>
      <c r="G25" s="46">
        <v>1.34E-2</v>
      </c>
      <c r="H25" s="46">
        <v>1.3599999999999999E-2</v>
      </c>
      <c r="I25" s="46">
        <v>1.38E-2</v>
      </c>
      <c r="J25" s="46">
        <v>1.4E-2</v>
      </c>
      <c r="K25" s="46">
        <v>1.43E-2</v>
      </c>
      <c r="L25" s="46">
        <v>1.44E-2</v>
      </c>
      <c r="M25" s="46">
        <v>1.14E-2</v>
      </c>
      <c r="N25" s="46">
        <v>1.1599999999999999E-2</v>
      </c>
      <c r="O25" s="69"/>
    </row>
    <row r="26" spans="1:15" s="18" customFormat="1" hidden="1" outlineLevel="1">
      <c r="A26" s="4"/>
      <c r="B26" s="534" t="s">
        <v>511</v>
      </c>
      <c r="C26" s="891"/>
      <c r="D26" s="46"/>
      <c r="E26" s="46"/>
      <c r="F26" s="46"/>
      <c r="G26" s="46"/>
      <c r="H26" s="46"/>
      <c r="I26" s="46"/>
      <c r="J26" s="46"/>
      <c r="K26" s="46"/>
      <c r="L26" s="46"/>
      <c r="M26" s="46"/>
      <c r="N26" s="46"/>
      <c r="O26" s="69"/>
    </row>
    <row r="27" spans="1:15" s="18" customFormat="1" hidden="1" outlineLevel="1">
      <c r="A27" s="4"/>
      <c r="B27" s="534" t="s">
        <v>512</v>
      </c>
      <c r="C27" s="891"/>
      <c r="D27" s="46"/>
      <c r="E27" s="46"/>
      <c r="F27" s="46"/>
      <c r="G27" s="46"/>
      <c r="H27" s="46"/>
      <c r="I27" s="46"/>
      <c r="J27" s="46"/>
      <c r="K27" s="46"/>
      <c r="L27" s="46"/>
      <c r="M27" s="46"/>
      <c r="N27" s="46"/>
      <c r="O27" s="69"/>
    </row>
    <row r="28" spans="1:15" s="18" customFormat="1" hidden="1" outlineLevel="1">
      <c r="A28" s="4"/>
      <c r="B28" s="534" t="s">
        <v>489</v>
      </c>
      <c r="C28" s="891"/>
      <c r="D28" s="46"/>
      <c r="E28" s="46"/>
      <c r="F28" s="46"/>
      <c r="G28" s="46"/>
      <c r="H28" s="46"/>
      <c r="I28" s="46"/>
      <c r="J28" s="46"/>
      <c r="K28" s="46"/>
      <c r="L28" s="46"/>
      <c r="M28" s="46"/>
      <c r="N28" s="46"/>
      <c r="O28" s="69"/>
    </row>
    <row r="29" spans="1:15" s="18" customFormat="1" collapsed="1">
      <c r="A29" s="4"/>
      <c r="B29" s="534" t="s">
        <v>513</v>
      </c>
      <c r="C29" s="892"/>
      <c r="D29" s="65">
        <f>SUM(D25:D28)</f>
        <v>1.04E-2</v>
      </c>
      <c r="E29" s="65">
        <f t="shared" ref="E29:N29" si="4">SUM(E25:E28)</f>
        <v>1.32E-2</v>
      </c>
      <c r="F29" s="65">
        <f t="shared" si="4"/>
        <v>1.3299999999999999E-2</v>
      </c>
      <c r="G29" s="65">
        <f t="shared" si="4"/>
        <v>1.34E-2</v>
      </c>
      <c r="H29" s="65">
        <f t="shared" si="4"/>
        <v>1.3599999999999999E-2</v>
      </c>
      <c r="I29" s="65">
        <f t="shared" si="4"/>
        <v>1.38E-2</v>
      </c>
      <c r="J29" s="65">
        <f t="shared" si="4"/>
        <v>1.4E-2</v>
      </c>
      <c r="K29" s="65">
        <f t="shared" si="4"/>
        <v>1.43E-2</v>
      </c>
      <c r="L29" s="65">
        <f t="shared" si="4"/>
        <v>1.44E-2</v>
      </c>
      <c r="M29" s="65">
        <f t="shared" si="4"/>
        <v>1.14E-2</v>
      </c>
      <c r="N29" s="65">
        <f t="shared" si="4"/>
        <v>1.1599999999999999E-2</v>
      </c>
      <c r="O29" s="76"/>
    </row>
    <row r="30" spans="1:15" s="18" customFormat="1">
      <c r="A30" s="4"/>
      <c r="B30" s="490" t="s">
        <v>514</v>
      </c>
      <c r="C30" s="486"/>
      <c r="D30" s="71"/>
      <c r="E30" s="482">
        <f>ROUND(SUM(D29*E16+E29*E17)/12,4)</f>
        <v>1.2E-2</v>
      </c>
      <c r="F30" s="482">
        <f t="shared" ref="F30:N30" si="5">ROUND(SUM(E29*F16+F29*F17)/12,4)</f>
        <v>1.3299999999999999E-2</v>
      </c>
      <c r="G30" s="482">
        <f t="shared" si="5"/>
        <v>1.34E-2</v>
      </c>
      <c r="H30" s="482">
        <f t="shared" si="5"/>
        <v>1.3599999999999999E-2</v>
      </c>
      <c r="I30" s="482">
        <f t="shared" si="5"/>
        <v>1.38E-2</v>
      </c>
      <c r="J30" s="482">
        <f>ROUND(SUM(I29*J16+J29*J17)/12,4)</f>
        <v>1.4E-2</v>
      </c>
      <c r="K30" s="482">
        <f t="shared" si="5"/>
        <v>1.43E-2</v>
      </c>
      <c r="L30" s="482">
        <f t="shared" si="5"/>
        <v>1.44E-2</v>
      </c>
      <c r="M30" s="482">
        <f t="shared" si="5"/>
        <v>1.24E-2</v>
      </c>
      <c r="N30" s="482">
        <f t="shared" si="5"/>
        <v>1.15E-2</v>
      </c>
      <c r="O30" s="487"/>
    </row>
    <row r="31" spans="1:15" s="18" customFormat="1">
      <c r="A31" s="4"/>
      <c r="B31" s="479"/>
      <c r="C31" s="488"/>
      <c r="D31" s="489"/>
      <c r="E31" s="489"/>
      <c r="F31" s="489"/>
      <c r="G31" s="489"/>
      <c r="H31" s="489"/>
      <c r="I31" s="489"/>
      <c r="J31" s="489"/>
      <c r="K31" s="489"/>
      <c r="L31" s="489"/>
      <c r="M31" s="489"/>
      <c r="N31" s="485"/>
      <c r="O31" s="487"/>
    </row>
    <row r="32" spans="1:15" s="64" customFormat="1" ht="14.15">
      <c r="B32" s="602" t="str">
        <f>'1.  LRAMVA Summary'!B31</f>
        <v>General Service 50 - 4,999 kW</v>
      </c>
      <c r="C32" s="890" t="str">
        <f>'2. LRAMVA Threshold'!F43</f>
        <v>kW</v>
      </c>
      <c r="D32" s="46">
        <v>3.4592000000000001</v>
      </c>
      <c r="E32" s="46">
        <v>4.0776000000000003</v>
      </c>
      <c r="F32" s="46">
        <v>3.9297</v>
      </c>
      <c r="G32" s="46">
        <v>3.7885</v>
      </c>
      <c r="H32" s="46">
        <v>3.8414999999999999</v>
      </c>
      <c r="I32" s="46">
        <v>3.8914</v>
      </c>
      <c r="J32" s="46">
        <v>3.9613999999999998</v>
      </c>
      <c r="K32" s="46">
        <v>4.0327000000000002</v>
      </c>
      <c r="L32" s="46">
        <v>4.069</v>
      </c>
      <c r="M32" s="46">
        <v>2.6709999999999998</v>
      </c>
      <c r="N32" s="46">
        <v>2.7204000000000002</v>
      </c>
      <c r="O32" s="69"/>
    </row>
    <row r="33" spans="1:15" s="18" customFormat="1" hidden="1" outlineLevel="1">
      <c r="A33" s="4"/>
      <c r="B33" s="534" t="s">
        <v>511</v>
      </c>
      <c r="C33" s="891"/>
      <c r="D33" s="46"/>
      <c r="E33" s="46"/>
      <c r="F33" s="46"/>
      <c r="G33" s="46"/>
      <c r="H33" s="46"/>
      <c r="I33" s="46"/>
      <c r="J33" s="46"/>
      <c r="K33" s="46"/>
      <c r="L33" s="46"/>
      <c r="M33" s="46"/>
      <c r="N33" s="46"/>
      <c r="O33" s="69"/>
    </row>
    <row r="34" spans="1:15" s="18" customFormat="1" hidden="1" outlineLevel="1">
      <c r="A34" s="4"/>
      <c r="B34" s="534" t="s">
        <v>512</v>
      </c>
      <c r="C34" s="891"/>
      <c r="D34" s="46"/>
      <c r="E34" s="46"/>
      <c r="F34" s="46"/>
      <c r="G34" s="46"/>
      <c r="H34" s="46"/>
      <c r="I34" s="46"/>
      <c r="J34" s="46"/>
      <c r="K34" s="46"/>
      <c r="L34" s="46"/>
      <c r="M34" s="46"/>
      <c r="N34" s="46"/>
      <c r="O34" s="69"/>
    </row>
    <row r="35" spans="1:15" s="18" customFormat="1" hidden="1" outlineLevel="1">
      <c r="A35" s="4"/>
      <c r="B35" s="534" t="s">
        <v>489</v>
      </c>
      <c r="C35" s="891"/>
      <c r="D35" s="46"/>
      <c r="E35" s="46"/>
      <c r="F35" s="46"/>
      <c r="G35" s="46"/>
      <c r="H35" s="46"/>
      <c r="I35" s="46"/>
      <c r="J35" s="46"/>
      <c r="K35" s="46"/>
      <c r="L35" s="46"/>
      <c r="M35" s="46"/>
      <c r="N35" s="46"/>
      <c r="O35" s="69"/>
    </row>
    <row r="36" spans="1:15" s="18" customFormat="1" collapsed="1">
      <c r="A36" s="4"/>
      <c r="B36" s="534" t="s">
        <v>513</v>
      </c>
      <c r="C36" s="892"/>
      <c r="D36" s="65">
        <f>SUM(D32:D35)</f>
        <v>3.4592000000000001</v>
      </c>
      <c r="E36" s="65">
        <f>SUM(E32:E35)</f>
        <v>4.0776000000000003</v>
      </c>
      <c r="F36" s="65">
        <f t="shared" ref="F36:M36" si="6">SUM(F32:F35)</f>
        <v>3.9297</v>
      </c>
      <c r="G36" s="65">
        <f t="shared" si="6"/>
        <v>3.7885</v>
      </c>
      <c r="H36" s="65">
        <f t="shared" si="6"/>
        <v>3.8414999999999999</v>
      </c>
      <c r="I36" s="65">
        <f t="shared" si="6"/>
        <v>3.8914</v>
      </c>
      <c r="J36" s="65">
        <f t="shared" si="6"/>
        <v>3.9613999999999998</v>
      </c>
      <c r="K36" s="65">
        <f t="shared" si="6"/>
        <v>4.0327000000000002</v>
      </c>
      <c r="L36" s="65">
        <f t="shared" si="6"/>
        <v>4.069</v>
      </c>
      <c r="M36" s="65">
        <f t="shared" si="6"/>
        <v>2.6709999999999998</v>
      </c>
      <c r="N36" s="65">
        <f>SUM(N32:N35)</f>
        <v>2.7204000000000002</v>
      </c>
      <c r="O36" s="76"/>
    </row>
    <row r="37" spans="1:15" s="18" customFormat="1">
      <c r="A37" s="4"/>
      <c r="B37" s="490" t="s">
        <v>514</v>
      </c>
      <c r="C37" s="486"/>
      <c r="D37" s="71"/>
      <c r="E37" s="482">
        <f t="shared" ref="E37:N37" si="7">ROUND(SUM(D36*E16+E36*E17)/12,4)</f>
        <v>3.8199000000000001</v>
      </c>
      <c r="F37" s="482">
        <f t="shared" si="7"/>
        <v>3.9297</v>
      </c>
      <c r="G37" s="482">
        <f t="shared" si="7"/>
        <v>3.7885</v>
      </c>
      <c r="H37" s="482">
        <f t="shared" si="7"/>
        <v>3.8414999999999999</v>
      </c>
      <c r="I37" s="482">
        <f t="shared" si="7"/>
        <v>3.8914</v>
      </c>
      <c r="J37" s="482">
        <f t="shared" si="7"/>
        <v>3.9613999999999998</v>
      </c>
      <c r="K37" s="482">
        <f t="shared" si="7"/>
        <v>4.0327000000000002</v>
      </c>
      <c r="L37" s="482">
        <f t="shared" si="7"/>
        <v>4.069</v>
      </c>
      <c r="M37" s="482">
        <f t="shared" si="7"/>
        <v>3.137</v>
      </c>
      <c r="N37" s="482">
        <f t="shared" si="7"/>
        <v>2.7039</v>
      </c>
      <c r="O37" s="487"/>
    </row>
    <row r="38" spans="1:15" s="70" customFormat="1" ht="15.75" customHeight="1">
      <c r="B38" s="490"/>
      <c r="C38" s="486"/>
      <c r="D38" s="71"/>
      <c r="E38" s="71"/>
      <c r="F38" s="71"/>
      <c r="G38" s="71"/>
      <c r="H38" s="71"/>
      <c r="I38" s="71"/>
      <c r="J38" s="71"/>
      <c r="K38" s="71"/>
      <c r="L38" s="485"/>
      <c r="M38" s="485"/>
      <c r="N38" s="485"/>
      <c r="O38" s="491"/>
    </row>
    <row r="39" spans="1:15" s="64" customFormat="1" ht="14.15">
      <c r="A39" s="62"/>
      <c r="B39" s="602" t="str">
        <f>'1.  LRAMVA Summary'!B32</f>
        <v>Sentinel Lighting</v>
      </c>
      <c r="C39" s="890" t="str">
        <f>'2. LRAMVA Threshold'!G43</f>
        <v>kW</v>
      </c>
      <c r="D39" s="46">
        <v>6.7500999999999998</v>
      </c>
      <c r="E39" s="46">
        <v>16.132999999999999</v>
      </c>
      <c r="F39" s="46">
        <v>16.226600000000001</v>
      </c>
      <c r="G39" s="46">
        <v>16.401800000000001</v>
      </c>
      <c r="H39" s="46">
        <v>16.631399999999999</v>
      </c>
      <c r="I39" s="46">
        <v>16.8476</v>
      </c>
      <c r="J39" s="46">
        <v>17.1509</v>
      </c>
      <c r="K39" s="46">
        <v>17.459599999999998</v>
      </c>
      <c r="L39" s="46">
        <v>17.616700000000002</v>
      </c>
      <c r="M39" s="46">
        <v>19.409700000000001</v>
      </c>
      <c r="N39" s="46">
        <v>19.768799999999999</v>
      </c>
      <c r="O39" s="69"/>
    </row>
    <row r="40" spans="1:15" s="18" customFormat="1" hidden="1" outlineLevel="1">
      <c r="A40" s="4"/>
      <c r="B40" s="534" t="s">
        <v>511</v>
      </c>
      <c r="C40" s="891"/>
      <c r="D40" s="46"/>
      <c r="E40" s="46"/>
      <c r="F40" s="46"/>
      <c r="G40" s="46"/>
      <c r="H40" s="46"/>
      <c r="I40" s="46"/>
      <c r="J40" s="46"/>
      <c r="K40" s="46"/>
      <c r="L40" s="46"/>
      <c r="M40" s="46"/>
      <c r="N40" s="46"/>
      <c r="O40" s="69"/>
    </row>
    <row r="41" spans="1:15" s="18" customFormat="1" hidden="1" outlineLevel="1">
      <c r="A41" s="4"/>
      <c r="B41" s="534" t="s">
        <v>512</v>
      </c>
      <c r="C41" s="891"/>
      <c r="D41" s="46"/>
      <c r="E41" s="46"/>
      <c r="F41" s="46"/>
      <c r="G41" s="46"/>
      <c r="H41" s="46"/>
      <c r="I41" s="46"/>
      <c r="J41" s="46"/>
      <c r="K41" s="46"/>
      <c r="L41" s="46"/>
      <c r="M41" s="46"/>
      <c r="N41" s="46"/>
      <c r="O41" s="69"/>
    </row>
    <row r="42" spans="1:15" s="18" customFormat="1" hidden="1" outlineLevel="1">
      <c r="A42" s="4"/>
      <c r="B42" s="534" t="s">
        <v>489</v>
      </c>
      <c r="C42" s="891"/>
      <c r="D42" s="46"/>
      <c r="E42" s="46"/>
      <c r="F42" s="46"/>
      <c r="G42" s="46"/>
      <c r="H42" s="46"/>
      <c r="I42" s="46"/>
      <c r="J42" s="46"/>
      <c r="K42" s="46"/>
      <c r="L42" s="46"/>
      <c r="M42" s="46"/>
      <c r="N42" s="46"/>
      <c r="O42" s="69"/>
    </row>
    <row r="43" spans="1:15" s="18" customFormat="1" collapsed="1">
      <c r="A43" s="4"/>
      <c r="B43" s="534" t="s">
        <v>513</v>
      </c>
      <c r="C43" s="892"/>
      <c r="D43" s="65">
        <f>SUM(D39:D42)</f>
        <v>6.7500999999999998</v>
      </c>
      <c r="E43" s="65">
        <f t="shared" ref="E43:N43" si="8">SUM(E39:E42)</f>
        <v>16.132999999999999</v>
      </c>
      <c r="F43" s="65">
        <f t="shared" si="8"/>
        <v>16.226600000000001</v>
      </c>
      <c r="G43" s="65">
        <f t="shared" si="8"/>
        <v>16.401800000000001</v>
      </c>
      <c r="H43" s="65">
        <f t="shared" si="8"/>
        <v>16.631399999999999</v>
      </c>
      <c r="I43" s="65">
        <f t="shared" si="8"/>
        <v>16.8476</v>
      </c>
      <c r="J43" s="65">
        <f t="shared" si="8"/>
        <v>17.1509</v>
      </c>
      <c r="K43" s="65">
        <f t="shared" si="8"/>
        <v>17.459599999999998</v>
      </c>
      <c r="L43" s="65">
        <f t="shared" si="8"/>
        <v>17.616700000000002</v>
      </c>
      <c r="M43" s="65">
        <f t="shared" si="8"/>
        <v>19.409700000000001</v>
      </c>
      <c r="N43" s="65">
        <f t="shared" si="8"/>
        <v>19.768799999999999</v>
      </c>
      <c r="O43" s="76"/>
    </row>
    <row r="44" spans="1:15" s="14" customFormat="1">
      <c r="A44" s="72"/>
      <c r="B44" s="490" t="s">
        <v>514</v>
      </c>
      <c r="C44" s="486"/>
      <c r="D44" s="71"/>
      <c r="E44" s="482">
        <f t="shared" ref="E44:N44" si="9">ROUND(SUM(D43*E16+E43*E17)/12,4)</f>
        <v>12.2235</v>
      </c>
      <c r="F44" s="482">
        <f t="shared" si="9"/>
        <v>16.226600000000001</v>
      </c>
      <c r="G44" s="482">
        <f t="shared" si="9"/>
        <v>16.401800000000001</v>
      </c>
      <c r="H44" s="482">
        <f t="shared" si="9"/>
        <v>16.631399999999999</v>
      </c>
      <c r="I44" s="482">
        <f t="shared" si="9"/>
        <v>16.8476</v>
      </c>
      <c r="J44" s="482">
        <f t="shared" si="9"/>
        <v>17.1509</v>
      </c>
      <c r="K44" s="482">
        <f t="shared" si="9"/>
        <v>17.459599999999998</v>
      </c>
      <c r="L44" s="482">
        <f t="shared" si="9"/>
        <v>17.616700000000002</v>
      </c>
      <c r="M44" s="482">
        <f t="shared" si="9"/>
        <v>18.812000000000001</v>
      </c>
      <c r="N44" s="482">
        <f t="shared" si="9"/>
        <v>19.649100000000001</v>
      </c>
      <c r="O44" s="487"/>
    </row>
    <row r="45" spans="1:15" s="70" customFormat="1" ht="14.15">
      <c r="A45" s="72"/>
      <c r="B45" s="490"/>
      <c r="C45" s="486"/>
      <c r="D45" s="71"/>
      <c r="E45" s="71"/>
      <c r="F45" s="71"/>
      <c r="G45" s="71"/>
      <c r="H45" s="71"/>
      <c r="I45" s="71"/>
      <c r="J45" s="71"/>
      <c r="K45" s="71"/>
      <c r="L45" s="485"/>
      <c r="M45" s="485"/>
      <c r="N45" s="485"/>
      <c r="O45" s="491"/>
    </row>
    <row r="46" spans="1:15" s="64" customFormat="1" ht="14.15">
      <c r="A46" s="62"/>
      <c r="B46" s="602" t="str">
        <f>'1.  LRAMVA Summary'!B33</f>
        <v>Street Lighting</v>
      </c>
      <c r="C46" s="890" t="str">
        <f>'2. LRAMVA Threshold'!H43</f>
        <v>kW</v>
      </c>
      <c r="D46" s="46">
        <v>4.1162999999999998</v>
      </c>
      <c r="E46" s="46">
        <v>13.1417</v>
      </c>
      <c r="F46" s="46">
        <v>19.773099999999999</v>
      </c>
      <c r="G46" s="46">
        <v>27.001899999999999</v>
      </c>
      <c r="H46" s="46">
        <v>27.379899999999999</v>
      </c>
      <c r="I46" s="46">
        <v>27.735800000000001</v>
      </c>
      <c r="J46" s="46">
        <v>28.234999999999999</v>
      </c>
      <c r="K46" s="46">
        <v>28.743200000000002</v>
      </c>
      <c r="L46" s="46">
        <v>29.001899999999999</v>
      </c>
      <c r="M46" s="46">
        <v>9.4687000000000001</v>
      </c>
      <c r="N46" s="46">
        <v>9.6439000000000004</v>
      </c>
      <c r="O46" s="69"/>
    </row>
    <row r="47" spans="1:15" s="18" customFormat="1" hidden="1" outlineLevel="1">
      <c r="A47" s="4"/>
      <c r="B47" s="534" t="s">
        <v>511</v>
      </c>
      <c r="C47" s="891"/>
      <c r="D47" s="46"/>
      <c r="E47" s="46"/>
      <c r="F47" s="46"/>
      <c r="G47" s="46"/>
      <c r="H47" s="46"/>
      <c r="I47" s="46"/>
      <c r="J47" s="46"/>
      <c r="K47" s="46"/>
      <c r="L47" s="46"/>
      <c r="M47" s="46"/>
      <c r="N47" s="46"/>
      <c r="O47" s="69"/>
    </row>
    <row r="48" spans="1:15" s="18" customFormat="1" hidden="1" outlineLevel="1">
      <c r="A48" s="4"/>
      <c r="B48" s="534" t="s">
        <v>512</v>
      </c>
      <c r="C48" s="891"/>
      <c r="D48" s="46"/>
      <c r="E48" s="46"/>
      <c r="F48" s="46"/>
      <c r="G48" s="46"/>
      <c r="H48" s="46"/>
      <c r="I48" s="46"/>
      <c r="J48" s="46"/>
      <c r="K48" s="46"/>
      <c r="L48" s="46"/>
      <c r="M48" s="46"/>
      <c r="N48" s="46"/>
      <c r="O48" s="69"/>
    </row>
    <row r="49" spans="1:15" s="18" customFormat="1" hidden="1" outlineLevel="1">
      <c r="A49" s="4"/>
      <c r="B49" s="534" t="s">
        <v>489</v>
      </c>
      <c r="C49" s="891"/>
      <c r="D49" s="46"/>
      <c r="E49" s="46"/>
      <c r="F49" s="46"/>
      <c r="G49" s="46"/>
      <c r="H49" s="46"/>
      <c r="I49" s="46"/>
      <c r="J49" s="46"/>
      <c r="K49" s="46"/>
      <c r="L49" s="46"/>
      <c r="M49" s="46"/>
      <c r="N49" s="46"/>
      <c r="O49" s="69"/>
    </row>
    <row r="50" spans="1:15" s="18" customFormat="1" collapsed="1">
      <c r="A50" s="4"/>
      <c r="B50" s="534" t="s">
        <v>513</v>
      </c>
      <c r="C50" s="892"/>
      <c r="D50" s="65">
        <f>SUM(D46:D49)</f>
        <v>4.1162999999999998</v>
      </c>
      <c r="E50" s="65">
        <f t="shared" ref="E50:N50" si="10">SUM(E46:E49)</f>
        <v>13.1417</v>
      </c>
      <c r="F50" s="65">
        <f t="shared" si="10"/>
        <v>19.773099999999999</v>
      </c>
      <c r="G50" s="65">
        <f t="shared" si="10"/>
        <v>27.001899999999999</v>
      </c>
      <c r="H50" s="65">
        <f t="shared" si="10"/>
        <v>27.379899999999999</v>
      </c>
      <c r="I50" s="65">
        <f t="shared" si="10"/>
        <v>27.735800000000001</v>
      </c>
      <c r="J50" s="65">
        <f t="shared" si="10"/>
        <v>28.234999999999999</v>
      </c>
      <c r="K50" s="65">
        <f t="shared" si="10"/>
        <v>28.743200000000002</v>
      </c>
      <c r="L50" s="65">
        <f t="shared" si="10"/>
        <v>29.001899999999999</v>
      </c>
      <c r="M50" s="65">
        <f t="shared" si="10"/>
        <v>9.4687000000000001</v>
      </c>
      <c r="N50" s="65">
        <f t="shared" si="10"/>
        <v>9.6439000000000004</v>
      </c>
      <c r="O50" s="76"/>
    </row>
    <row r="51" spans="1:15" s="14" customFormat="1">
      <c r="A51" s="72"/>
      <c r="B51" s="490" t="s">
        <v>514</v>
      </c>
      <c r="C51" s="486"/>
      <c r="D51" s="71"/>
      <c r="E51" s="482">
        <f t="shared" ref="E51:N51" si="11">ROUND(SUM(D50*E16+E50*E17)/12,4)</f>
        <v>9.3811</v>
      </c>
      <c r="F51" s="482">
        <f t="shared" si="11"/>
        <v>19.773099999999999</v>
      </c>
      <c r="G51" s="482">
        <f t="shared" si="11"/>
        <v>27.001899999999999</v>
      </c>
      <c r="H51" s="482">
        <f t="shared" si="11"/>
        <v>27.379899999999999</v>
      </c>
      <c r="I51" s="482">
        <f t="shared" si="11"/>
        <v>27.735800000000001</v>
      </c>
      <c r="J51" s="482">
        <f t="shared" si="11"/>
        <v>28.234999999999999</v>
      </c>
      <c r="K51" s="482">
        <f t="shared" si="11"/>
        <v>28.743200000000002</v>
      </c>
      <c r="L51" s="482">
        <f t="shared" si="11"/>
        <v>29.001899999999999</v>
      </c>
      <c r="M51" s="482">
        <f t="shared" si="11"/>
        <v>15.979799999999999</v>
      </c>
      <c r="N51" s="482">
        <f t="shared" si="11"/>
        <v>9.5854999999999997</v>
      </c>
      <c r="O51" s="487"/>
    </row>
    <row r="52" spans="1:15" s="70" customFormat="1" ht="14.15">
      <c r="A52" s="72"/>
      <c r="B52" s="490"/>
      <c r="C52" s="486"/>
      <c r="D52" s="71"/>
      <c r="E52" s="71"/>
      <c r="F52" s="71"/>
      <c r="G52" s="71"/>
      <c r="H52" s="71"/>
      <c r="I52" s="71"/>
      <c r="J52" s="71"/>
      <c r="K52" s="71"/>
      <c r="L52" s="492"/>
      <c r="M52" s="492"/>
      <c r="N52" s="492"/>
      <c r="O52" s="491"/>
    </row>
    <row r="53" spans="1:15" s="64" customFormat="1" ht="14.15">
      <c r="A53" s="62"/>
      <c r="B53" s="602" t="str">
        <f>'1.  LRAMVA Summary'!B34</f>
        <v>Unmetered Scattered Load</v>
      </c>
      <c r="C53" s="890" t="str">
        <f>'2. LRAMVA Threshold'!I43</f>
        <v>kWh</v>
      </c>
      <c r="D53" s="46">
        <v>5.2299999999999999E-2</v>
      </c>
      <c r="E53" s="46">
        <v>5.2299999999999999E-2</v>
      </c>
      <c r="F53" s="46">
        <v>0.13089999999999999</v>
      </c>
      <c r="G53" s="46">
        <v>0.1323</v>
      </c>
      <c r="H53" s="46">
        <v>0.13420000000000001</v>
      </c>
      <c r="I53" s="46">
        <v>0.13589999999999999</v>
      </c>
      <c r="J53" s="46">
        <v>0.13830000000000001</v>
      </c>
      <c r="K53" s="46">
        <v>0.14080000000000001</v>
      </c>
      <c r="L53" s="46">
        <v>0.1421</v>
      </c>
      <c r="M53" s="46">
        <v>2.1700000000000001E-2</v>
      </c>
      <c r="N53" s="46">
        <v>2.2100000000000002E-2</v>
      </c>
      <c r="O53" s="69"/>
    </row>
    <row r="54" spans="1:15" s="18" customFormat="1" hidden="1" outlineLevel="1">
      <c r="A54" s="4"/>
      <c r="B54" s="534" t="s">
        <v>511</v>
      </c>
      <c r="C54" s="891"/>
      <c r="D54" s="46"/>
      <c r="E54" s="46"/>
      <c r="F54" s="46"/>
      <c r="G54" s="46"/>
      <c r="H54" s="46"/>
      <c r="I54" s="46"/>
      <c r="J54" s="46"/>
      <c r="K54" s="46"/>
      <c r="L54" s="46"/>
      <c r="M54" s="46"/>
      <c r="N54" s="46"/>
      <c r="O54" s="69"/>
    </row>
    <row r="55" spans="1:15" s="18" customFormat="1" hidden="1" outlineLevel="1">
      <c r="A55" s="4"/>
      <c r="B55" s="534" t="s">
        <v>512</v>
      </c>
      <c r="C55" s="891"/>
      <c r="D55" s="46"/>
      <c r="E55" s="46"/>
      <c r="F55" s="46"/>
      <c r="G55" s="46"/>
      <c r="H55" s="46"/>
      <c r="I55" s="46"/>
      <c r="J55" s="46"/>
      <c r="K55" s="46"/>
      <c r="L55" s="46"/>
      <c r="M55" s="46"/>
      <c r="N55" s="46"/>
      <c r="O55" s="69"/>
    </row>
    <row r="56" spans="1:15" s="18" customFormat="1" hidden="1" outlineLevel="1">
      <c r="A56" s="4"/>
      <c r="B56" s="534" t="s">
        <v>489</v>
      </c>
      <c r="C56" s="891"/>
      <c r="D56" s="46"/>
      <c r="E56" s="46"/>
      <c r="F56" s="46"/>
      <c r="G56" s="46"/>
      <c r="H56" s="46"/>
      <c r="I56" s="46"/>
      <c r="J56" s="46"/>
      <c r="K56" s="46"/>
      <c r="L56" s="46"/>
      <c r="M56" s="46"/>
      <c r="N56" s="46"/>
      <c r="O56" s="69"/>
    </row>
    <row r="57" spans="1:15" s="18" customFormat="1" collapsed="1">
      <c r="A57" s="4"/>
      <c r="B57" s="534" t="s">
        <v>513</v>
      </c>
      <c r="C57" s="892"/>
      <c r="D57" s="65">
        <f>SUM(D53:D56)</f>
        <v>5.2299999999999999E-2</v>
      </c>
      <c r="E57" s="65">
        <f t="shared" ref="E57:N57" si="12">SUM(E53:E56)</f>
        <v>5.2299999999999999E-2</v>
      </c>
      <c r="F57" s="65">
        <f t="shared" si="12"/>
        <v>0.13089999999999999</v>
      </c>
      <c r="G57" s="65">
        <f t="shared" si="12"/>
        <v>0.1323</v>
      </c>
      <c r="H57" s="65">
        <f t="shared" si="12"/>
        <v>0.13420000000000001</v>
      </c>
      <c r="I57" s="65">
        <f t="shared" si="12"/>
        <v>0.13589999999999999</v>
      </c>
      <c r="J57" s="65">
        <f t="shared" si="12"/>
        <v>0.13830000000000001</v>
      </c>
      <c r="K57" s="65">
        <f t="shared" si="12"/>
        <v>0.14080000000000001</v>
      </c>
      <c r="L57" s="65">
        <f t="shared" si="12"/>
        <v>0.1421</v>
      </c>
      <c r="M57" s="65">
        <f t="shared" si="12"/>
        <v>2.1700000000000001E-2</v>
      </c>
      <c r="N57" s="65">
        <f t="shared" si="12"/>
        <v>2.2100000000000002E-2</v>
      </c>
      <c r="O57" s="77"/>
    </row>
    <row r="58" spans="1:15" s="14" customFormat="1">
      <c r="A58" s="72"/>
      <c r="B58" s="490" t="s">
        <v>514</v>
      </c>
      <c r="C58" s="486"/>
      <c r="D58" s="71"/>
      <c r="E58" s="482">
        <f t="shared" ref="E58:N58" si="13">ROUND(SUM(D57*E16+E57*E17)/12,4)</f>
        <v>5.2299999999999999E-2</v>
      </c>
      <c r="F58" s="482">
        <f t="shared" si="13"/>
        <v>0.13089999999999999</v>
      </c>
      <c r="G58" s="482">
        <f t="shared" si="13"/>
        <v>0.1323</v>
      </c>
      <c r="H58" s="482">
        <f t="shared" si="13"/>
        <v>0.13420000000000001</v>
      </c>
      <c r="I58" s="482">
        <f t="shared" si="13"/>
        <v>0.13589999999999999</v>
      </c>
      <c r="J58" s="482">
        <f t="shared" si="13"/>
        <v>0.13830000000000001</v>
      </c>
      <c r="K58" s="482">
        <f t="shared" si="13"/>
        <v>0.14080000000000001</v>
      </c>
      <c r="L58" s="482">
        <f t="shared" si="13"/>
        <v>0.1421</v>
      </c>
      <c r="M58" s="482">
        <f t="shared" si="13"/>
        <v>6.1800000000000001E-2</v>
      </c>
      <c r="N58" s="482">
        <f t="shared" si="13"/>
        <v>2.1999999999999999E-2</v>
      </c>
      <c r="O58" s="487"/>
    </row>
    <row r="59" spans="1:15" s="70" customFormat="1" ht="14.15">
      <c r="A59" s="72"/>
      <c r="B59" s="490"/>
      <c r="C59" s="486"/>
      <c r="D59" s="71"/>
      <c r="E59" s="71"/>
      <c r="F59" s="71"/>
      <c r="G59" s="71"/>
      <c r="H59" s="71"/>
      <c r="I59" s="71"/>
      <c r="J59" s="71"/>
      <c r="K59" s="71"/>
      <c r="L59" s="492"/>
      <c r="M59" s="492"/>
      <c r="N59" s="492"/>
      <c r="O59" s="491"/>
    </row>
    <row r="60" spans="1:15" s="64" customFormat="1" ht="14.15">
      <c r="A60" s="62"/>
      <c r="B60" s="602">
        <f>'1.  LRAMVA Summary'!B35</f>
        <v>0</v>
      </c>
      <c r="C60" s="890">
        <f>'2. LRAMVA Threshold'!J43</f>
        <v>0</v>
      </c>
      <c r="D60" s="46"/>
      <c r="E60" s="46"/>
      <c r="F60" s="46"/>
      <c r="G60" s="46"/>
      <c r="H60" s="46"/>
      <c r="I60" s="46"/>
      <c r="J60" s="46"/>
      <c r="K60" s="46"/>
      <c r="L60" s="46"/>
      <c r="M60" s="46"/>
      <c r="N60" s="46"/>
      <c r="O60" s="69"/>
    </row>
    <row r="61" spans="1:15" s="18" customFormat="1" hidden="1" outlineLevel="1">
      <c r="A61" s="4"/>
      <c r="B61" s="534" t="s">
        <v>511</v>
      </c>
      <c r="C61" s="891"/>
      <c r="D61" s="46"/>
      <c r="E61" s="46"/>
      <c r="F61" s="46"/>
      <c r="G61" s="46"/>
      <c r="H61" s="46"/>
      <c r="I61" s="46"/>
      <c r="J61" s="46"/>
      <c r="K61" s="46"/>
      <c r="L61" s="46"/>
      <c r="M61" s="46"/>
      <c r="N61" s="46"/>
      <c r="O61" s="69"/>
    </row>
    <row r="62" spans="1:15" s="18" customFormat="1" hidden="1" outlineLevel="1">
      <c r="A62" s="4"/>
      <c r="B62" s="534" t="s">
        <v>512</v>
      </c>
      <c r="C62" s="891"/>
      <c r="D62" s="46"/>
      <c r="E62" s="46"/>
      <c r="F62" s="46"/>
      <c r="G62" s="46"/>
      <c r="H62" s="46"/>
      <c r="I62" s="46"/>
      <c r="J62" s="46"/>
      <c r="K62" s="46"/>
      <c r="L62" s="46"/>
      <c r="M62" s="46"/>
      <c r="N62" s="46"/>
      <c r="O62" s="69"/>
    </row>
    <row r="63" spans="1:15" s="18" customFormat="1" hidden="1" outlineLevel="1">
      <c r="A63" s="4"/>
      <c r="B63" s="534" t="s">
        <v>489</v>
      </c>
      <c r="C63" s="891"/>
      <c r="D63" s="46"/>
      <c r="E63" s="46"/>
      <c r="F63" s="46"/>
      <c r="G63" s="46"/>
      <c r="H63" s="46"/>
      <c r="I63" s="46"/>
      <c r="J63" s="46"/>
      <c r="K63" s="46"/>
      <c r="L63" s="46"/>
      <c r="M63" s="46"/>
      <c r="N63" s="46"/>
      <c r="O63" s="69"/>
    </row>
    <row r="64" spans="1:15" s="18" customFormat="1" collapsed="1">
      <c r="A64" s="4"/>
      <c r="B64" s="534" t="s">
        <v>513</v>
      </c>
      <c r="C64" s="89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0" t="s">
        <v>514</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c r="A66" s="72"/>
      <c r="B66" s="73"/>
      <c r="C66" s="80"/>
      <c r="D66" s="71"/>
      <c r="E66" s="71"/>
      <c r="F66" s="71"/>
      <c r="G66" s="71"/>
      <c r="H66" s="71"/>
      <c r="I66" s="71"/>
      <c r="J66" s="71"/>
      <c r="K66" s="71"/>
      <c r="L66" s="485"/>
      <c r="M66" s="485"/>
      <c r="N66" s="485"/>
      <c r="O66" s="487"/>
    </row>
    <row r="67" spans="1:15" s="64" customFormat="1" ht="14.15">
      <c r="A67" s="62"/>
      <c r="B67" s="602">
        <f>'1.  LRAMVA Summary'!B36</f>
        <v>0</v>
      </c>
      <c r="C67" s="890">
        <f>'2. LRAMVA Threshold'!K43</f>
        <v>0</v>
      </c>
      <c r="D67" s="46"/>
      <c r="E67" s="46"/>
      <c r="F67" s="46"/>
      <c r="G67" s="46"/>
      <c r="H67" s="46"/>
      <c r="I67" s="46"/>
      <c r="J67" s="46"/>
      <c r="K67" s="46"/>
      <c r="L67" s="46"/>
      <c r="M67" s="46"/>
      <c r="N67" s="46"/>
      <c r="O67" s="69"/>
    </row>
    <row r="68" spans="1:15" s="18" customFormat="1" hidden="1" outlineLevel="1">
      <c r="A68" s="4"/>
      <c r="B68" s="534" t="s">
        <v>511</v>
      </c>
      <c r="C68" s="891"/>
      <c r="D68" s="46"/>
      <c r="E68" s="46"/>
      <c r="F68" s="46"/>
      <c r="G68" s="46"/>
      <c r="H68" s="46"/>
      <c r="I68" s="46"/>
      <c r="J68" s="46"/>
      <c r="K68" s="46"/>
      <c r="L68" s="46"/>
      <c r="M68" s="46"/>
      <c r="N68" s="46"/>
      <c r="O68" s="69"/>
    </row>
    <row r="69" spans="1:15" s="18" customFormat="1" hidden="1" outlineLevel="1">
      <c r="A69" s="4"/>
      <c r="B69" s="534" t="s">
        <v>512</v>
      </c>
      <c r="C69" s="891"/>
      <c r="D69" s="46"/>
      <c r="E69" s="46"/>
      <c r="F69" s="46"/>
      <c r="G69" s="46"/>
      <c r="H69" s="46"/>
      <c r="I69" s="46"/>
      <c r="J69" s="46"/>
      <c r="K69" s="46"/>
      <c r="L69" s="46"/>
      <c r="M69" s="46"/>
      <c r="N69" s="46"/>
      <c r="O69" s="69"/>
    </row>
    <row r="70" spans="1:15" s="18" customFormat="1" hidden="1" outlineLevel="1">
      <c r="A70" s="4"/>
      <c r="B70" s="534" t="s">
        <v>489</v>
      </c>
      <c r="C70" s="891"/>
      <c r="D70" s="46"/>
      <c r="E70" s="46"/>
      <c r="F70" s="46"/>
      <c r="G70" s="46"/>
      <c r="H70" s="46"/>
      <c r="I70" s="46"/>
      <c r="J70" s="46"/>
      <c r="K70" s="46"/>
      <c r="L70" s="46"/>
      <c r="M70" s="46"/>
      <c r="N70" s="46"/>
      <c r="O70" s="69"/>
    </row>
    <row r="71" spans="1:15" s="18" customFormat="1" collapsed="1">
      <c r="A71" s="4"/>
      <c r="B71" s="534" t="s">
        <v>513</v>
      </c>
      <c r="C71" s="89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0" t="s">
        <v>514</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c r="A73" s="72"/>
      <c r="B73" s="479"/>
      <c r="C73" s="486"/>
      <c r="D73" s="71"/>
      <c r="E73" s="482"/>
      <c r="F73" s="482"/>
      <c r="G73" s="482"/>
      <c r="H73" s="482"/>
      <c r="I73" s="482"/>
      <c r="J73" s="482"/>
      <c r="K73" s="482"/>
      <c r="L73" s="482"/>
      <c r="M73" s="482"/>
      <c r="N73" s="482"/>
      <c r="O73" s="487"/>
    </row>
    <row r="74" spans="1:15" s="64" customFormat="1" ht="14.15">
      <c r="A74" s="62"/>
      <c r="B74" s="602">
        <f>'1.  LRAMVA Summary'!B37</f>
        <v>0</v>
      </c>
      <c r="C74" s="890">
        <f>'2. LRAMVA Threshold'!L43</f>
        <v>0</v>
      </c>
      <c r="D74" s="46"/>
      <c r="E74" s="46"/>
      <c r="F74" s="46"/>
      <c r="G74" s="46"/>
      <c r="H74" s="46"/>
      <c r="I74" s="46"/>
      <c r="J74" s="46"/>
      <c r="K74" s="46"/>
      <c r="L74" s="46"/>
      <c r="M74" s="46"/>
      <c r="N74" s="46"/>
      <c r="O74" s="69"/>
    </row>
    <row r="75" spans="1:15" s="18" customFormat="1" hidden="1" outlineLevel="1">
      <c r="A75" s="4"/>
      <c r="B75" s="534" t="s">
        <v>511</v>
      </c>
      <c r="C75" s="891"/>
      <c r="D75" s="46"/>
      <c r="E75" s="46"/>
      <c r="F75" s="46"/>
      <c r="G75" s="46"/>
      <c r="H75" s="46"/>
      <c r="I75" s="46"/>
      <c r="J75" s="46"/>
      <c r="K75" s="46"/>
      <c r="L75" s="46"/>
      <c r="M75" s="46"/>
      <c r="N75" s="46"/>
      <c r="O75" s="69"/>
    </row>
    <row r="76" spans="1:15" s="18" customFormat="1" hidden="1" outlineLevel="1">
      <c r="A76" s="4"/>
      <c r="B76" s="534" t="s">
        <v>512</v>
      </c>
      <c r="C76" s="891"/>
      <c r="D76" s="46"/>
      <c r="E76" s="46"/>
      <c r="F76" s="46"/>
      <c r="G76" s="46"/>
      <c r="H76" s="46"/>
      <c r="I76" s="46"/>
      <c r="J76" s="46"/>
      <c r="K76" s="46"/>
      <c r="L76" s="46"/>
      <c r="M76" s="46"/>
      <c r="N76" s="46"/>
      <c r="O76" s="69"/>
    </row>
    <row r="77" spans="1:15" s="18" customFormat="1" hidden="1" outlineLevel="1">
      <c r="A77" s="4"/>
      <c r="B77" s="534" t="s">
        <v>489</v>
      </c>
      <c r="C77" s="891"/>
      <c r="D77" s="46"/>
      <c r="E77" s="46"/>
      <c r="F77" s="46"/>
      <c r="G77" s="46"/>
      <c r="H77" s="46"/>
      <c r="I77" s="46"/>
      <c r="J77" s="46"/>
      <c r="K77" s="46"/>
      <c r="L77" s="46"/>
      <c r="M77" s="46"/>
      <c r="N77" s="46"/>
      <c r="O77" s="69"/>
    </row>
    <row r="78" spans="1:15" s="18" customFormat="1" collapsed="1">
      <c r="A78" s="4"/>
      <c r="B78" s="534" t="s">
        <v>513</v>
      </c>
      <c r="C78" s="89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0" t="s">
        <v>514</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c r="A80" s="72"/>
      <c r="B80" s="479"/>
      <c r="C80" s="486"/>
      <c r="D80" s="71"/>
      <c r="E80" s="482"/>
      <c r="F80" s="482"/>
      <c r="G80" s="482"/>
      <c r="H80" s="482"/>
      <c r="I80" s="482"/>
      <c r="J80" s="482"/>
      <c r="K80" s="482"/>
      <c r="L80" s="482"/>
      <c r="M80" s="482"/>
      <c r="N80" s="482"/>
      <c r="O80" s="487"/>
    </row>
    <row r="81" spans="1:15" s="64" customFormat="1" ht="14.15">
      <c r="A81" s="62"/>
      <c r="B81" s="602">
        <f>'1.  LRAMVA Summary'!B38</f>
        <v>0</v>
      </c>
      <c r="C81" s="890">
        <f>'2. LRAMVA Threshold'!M43</f>
        <v>0</v>
      </c>
      <c r="D81" s="46"/>
      <c r="E81" s="46"/>
      <c r="F81" s="46"/>
      <c r="G81" s="46"/>
      <c r="H81" s="46"/>
      <c r="I81" s="46"/>
      <c r="J81" s="46"/>
      <c r="K81" s="46"/>
      <c r="L81" s="46"/>
      <c r="M81" s="46"/>
      <c r="N81" s="46"/>
      <c r="O81" s="69"/>
    </row>
    <row r="82" spans="1:15" s="18" customFormat="1" hidden="1" outlineLevel="1">
      <c r="A82" s="4"/>
      <c r="B82" s="534" t="s">
        <v>511</v>
      </c>
      <c r="C82" s="891"/>
      <c r="D82" s="46"/>
      <c r="E82" s="46"/>
      <c r="F82" s="46"/>
      <c r="G82" s="46"/>
      <c r="H82" s="46"/>
      <c r="I82" s="46"/>
      <c r="J82" s="46"/>
      <c r="K82" s="46"/>
      <c r="L82" s="46"/>
      <c r="M82" s="46"/>
      <c r="N82" s="46"/>
      <c r="O82" s="69"/>
    </row>
    <row r="83" spans="1:15" s="18" customFormat="1" hidden="1" outlineLevel="1">
      <c r="A83" s="4"/>
      <c r="B83" s="534" t="s">
        <v>512</v>
      </c>
      <c r="C83" s="891"/>
      <c r="D83" s="46"/>
      <c r="E83" s="46"/>
      <c r="F83" s="46"/>
      <c r="G83" s="46"/>
      <c r="H83" s="46"/>
      <c r="I83" s="46"/>
      <c r="J83" s="46"/>
      <c r="K83" s="46"/>
      <c r="L83" s="46"/>
      <c r="M83" s="46"/>
      <c r="N83" s="46"/>
      <c r="O83" s="69"/>
    </row>
    <row r="84" spans="1:15" s="18" customFormat="1" hidden="1" outlineLevel="1">
      <c r="A84" s="4"/>
      <c r="B84" s="534" t="s">
        <v>489</v>
      </c>
      <c r="C84" s="891"/>
      <c r="D84" s="46"/>
      <c r="E84" s="46"/>
      <c r="F84" s="46"/>
      <c r="G84" s="46"/>
      <c r="H84" s="46"/>
      <c r="I84" s="46"/>
      <c r="J84" s="46"/>
      <c r="K84" s="46"/>
      <c r="L84" s="46"/>
      <c r="M84" s="46"/>
      <c r="N84" s="46"/>
      <c r="O84" s="69"/>
    </row>
    <row r="85" spans="1:15" s="18" customFormat="1" collapsed="1">
      <c r="A85" s="4"/>
      <c r="B85" s="534" t="s">
        <v>513</v>
      </c>
      <c r="C85" s="89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0" t="s">
        <v>514</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c r="A87" s="72"/>
      <c r="B87" s="479"/>
      <c r="C87" s="486"/>
      <c r="D87" s="71"/>
      <c r="E87" s="482"/>
      <c r="F87" s="482"/>
      <c r="G87" s="482"/>
      <c r="H87" s="482"/>
      <c r="I87" s="482"/>
      <c r="J87" s="482"/>
      <c r="K87" s="482"/>
      <c r="L87" s="482"/>
      <c r="M87" s="482"/>
      <c r="N87" s="482"/>
      <c r="O87" s="487"/>
    </row>
    <row r="88" spans="1:15" s="64" customFormat="1" ht="14.15">
      <c r="A88" s="62"/>
      <c r="B88" s="602">
        <f>'1.  LRAMVA Summary'!B39</f>
        <v>0</v>
      </c>
      <c r="C88" s="890">
        <f>'2. LRAMVA Threshold'!N43</f>
        <v>0</v>
      </c>
      <c r="D88" s="46"/>
      <c r="E88" s="46"/>
      <c r="F88" s="46"/>
      <c r="G88" s="46"/>
      <c r="H88" s="46"/>
      <c r="I88" s="46"/>
      <c r="J88" s="46"/>
      <c r="K88" s="46"/>
      <c r="L88" s="46"/>
      <c r="M88" s="46"/>
      <c r="N88" s="46"/>
      <c r="O88" s="69"/>
    </row>
    <row r="89" spans="1:15" s="18" customFormat="1" hidden="1" outlineLevel="1">
      <c r="A89" s="4"/>
      <c r="B89" s="534" t="s">
        <v>511</v>
      </c>
      <c r="C89" s="891"/>
      <c r="D89" s="46"/>
      <c r="E89" s="46"/>
      <c r="F89" s="46"/>
      <c r="G89" s="46"/>
      <c r="H89" s="46"/>
      <c r="I89" s="46"/>
      <c r="J89" s="46"/>
      <c r="K89" s="46"/>
      <c r="L89" s="46"/>
      <c r="M89" s="46"/>
      <c r="N89" s="46"/>
      <c r="O89" s="69"/>
    </row>
    <row r="90" spans="1:15" s="18" customFormat="1" hidden="1" outlineLevel="1">
      <c r="A90" s="4"/>
      <c r="B90" s="534" t="s">
        <v>512</v>
      </c>
      <c r="C90" s="891"/>
      <c r="D90" s="46"/>
      <c r="E90" s="46"/>
      <c r="F90" s="46"/>
      <c r="G90" s="46"/>
      <c r="H90" s="46"/>
      <c r="I90" s="46"/>
      <c r="J90" s="46"/>
      <c r="K90" s="46"/>
      <c r="L90" s="46"/>
      <c r="M90" s="46"/>
      <c r="N90" s="46"/>
      <c r="O90" s="69"/>
    </row>
    <row r="91" spans="1:15" s="18" customFormat="1" hidden="1" outlineLevel="1">
      <c r="A91" s="4"/>
      <c r="B91" s="534" t="s">
        <v>489</v>
      </c>
      <c r="C91" s="891"/>
      <c r="D91" s="46"/>
      <c r="E91" s="46"/>
      <c r="F91" s="46"/>
      <c r="G91" s="46"/>
      <c r="H91" s="46"/>
      <c r="I91" s="46"/>
      <c r="J91" s="46"/>
      <c r="K91" s="46"/>
      <c r="L91" s="46"/>
      <c r="M91" s="46"/>
      <c r="N91" s="46"/>
      <c r="O91" s="69"/>
    </row>
    <row r="92" spans="1:15" s="18" customFormat="1" collapsed="1">
      <c r="A92" s="4"/>
      <c r="B92" s="534" t="s">
        <v>513</v>
      </c>
      <c r="C92" s="89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0" t="s">
        <v>514</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c r="A94" s="72"/>
      <c r="B94" s="479"/>
      <c r="C94" s="486"/>
      <c r="D94" s="71"/>
      <c r="E94" s="482"/>
      <c r="F94" s="482"/>
      <c r="G94" s="482"/>
      <c r="H94" s="482"/>
      <c r="I94" s="482"/>
      <c r="J94" s="482"/>
      <c r="K94" s="482"/>
      <c r="L94" s="482"/>
      <c r="M94" s="482"/>
      <c r="N94" s="482"/>
      <c r="O94" s="487"/>
    </row>
    <row r="95" spans="1:15" s="64" customFormat="1" ht="14.15">
      <c r="A95" s="62"/>
      <c r="B95" s="602">
        <f>'1.  LRAMVA Summary'!B40</f>
        <v>0</v>
      </c>
      <c r="C95" s="890">
        <f>'2. LRAMVA Threshold'!O43</f>
        <v>0</v>
      </c>
      <c r="D95" s="46"/>
      <c r="E95" s="46"/>
      <c r="F95" s="46"/>
      <c r="G95" s="46"/>
      <c r="H95" s="46"/>
      <c r="I95" s="46"/>
      <c r="J95" s="46"/>
      <c r="K95" s="46"/>
      <c r="L95" s="46"/>
      <c r="M95" s="46"/>
      <c r="N95" s="46"/>
      <c r="O95" s="69"/>
    </row>
    <row r="96" spans="1:15" s="18" customFormat="1" hidden="1" outlineLevel="1">
      <c r="A96" s="4"/>
      <c r="B96" s="534" t="s">
        <v>511</v>
      </c>
      <c r="C96" s="891"/>
      <c r="D96" s="46"/>
      <c r="E96" s="46"/>
      <c r="F96" s="46"/>
      <c r="G96" s="46"/>
      <c r="H96" s="46"/>
      <c r="I96" s="46"/>
      <c r="J96" s="46"/>
      <c r="K96" s="46"/>
      <c r="L96" s="46"/>
      <c r="M96" s="46"/>
      <c r="N96" s="46"/>
      <c r="O96" s="69"/>
    </row>
    <row r="97" spans="1:15" s="18" customFormat="1" hidden="1" outlineLevel="1">
      <c r="A97" s="4"/>
      <c r="B97" s="534" t="s">
        <v>512</v>
      </c>
      <c r="C97" s="891"/>
      <c r="D97" s="46"/>
      <c r="E97" s="46"/>
      <c r="F97" s="46"/>
      <c r="G97" s="46"/>
      <c r="H97" s="46"/>
      <c r="I97" s="46"/>
      <c r="J97" s="46"/>
      <c r="K97" s="46"/>
      <c r="L97" s="46"/>
      <c r="M97" s="46"/>
      <c r="N97" s="46"/>
      <c r="O97" s="69"/>
    </row>
    <row r="98" spans="1:15" s="18" customFormat="1" hidden="1" outlineLevel="1">
      <c r="A98" s="4"/>
      <c r="B98" s="534" t="s">
        <v>489</v>
      </c>
      <c r="C98" s="891"/>
      <c r="D98" s="46"/>
      <c r="E98" s="46"/>
      <c r="F98" s="46"/>
      <c r="G98" s="46"/>
      <c r="H98" s="46"/>
      <c r="I98" s="46"/>
      <c r="J98" s="46"/>
      <c r="K98" s="46"/>
      <c r="L98" s="46"/>
      <c r="M98" s="46"/>
      <c r="N98" s="46"/>
      <c r="O98" s="69"/>
    </row>
    <row r="99" spans="1:15" s="18" customFormat="1" collapsed="1">
      <c r="A99" s="4"/>
      <c r="B99" s="534" t="s">
        <v>513</v>
      </c>
      <c r="C99" s="89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0" t="s">
        <v>514</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ht="14.15">
      <c r="A102" s="62"/>
      <c r="B102" s="602">
        <f>'1.  LRAMVA Summary'!B41</f>
        <v>0</v>
      </c>
      <c r="C102" s="890">
        <f>'2. LRAMVA Threshold'!P43</f>
        <v>0</v>
      </c>
      <c r="D102" s="46"/>
      <c r="E102" s="46"/>
      <c r="F102" s="46"/>
      <c r="G102" s="46"/>
      <c r="H102" s="46"/>
      <c r="I102" s="46"/>
      <c r="J102" s="46"/>
      <c r="K102" s="46"/>
      <c r="L102" s="46"/>
      <c r="M102" s="46"/>
      <c r="N102" s="46"/>
      <c r="O102" s="69"/>
    </row>
    <row r="103" spans="1:15" s="18" customFormat="1" hidden="1" outlineLevel="1">
      <c r="A103" s="4"/>
      <c r="B103" s="534" t="s">
        <v>511</v>
      </c>
      <c r="C103" s="891"/>
      <c r="D103" s="46"/>
      <c r="E103" s="46"/>
      <c r="F103" s="46"/>
      <c r="G103" s="46"/>
      <c r="H103" s="46"/>
      <c r="I103" s="46"/>
      <c r="J103" s="46"/>
      <c r="K103" s="46"/>
      <c r="L103" s="46"/>
      <c r="M103" s="46"/>
      <c r="N103" s="46"/>
      <c r="O103" s="69"/>
    </row>
    <row r="104" spans="1:15" s="18" customFormat="1" hidden="1" outlineLevel="1">
      <c r="A104" s="4"/>
      <c r="B104" s="534" t="s">
        <v>512</v>
      </c>
      <c r="C104" s="891"/>
      <c r="D104" s="46"/>
      <c r="E104" s="46"/>
      <c r="F104" s="46"/>
      <c r="G104" s="46"/>
      <c r="H104" s="46"/>
      <c r="I104" s="46"/>
      <c r="J104" s="46"/>
      <c r="K104" s="46"/>
      <c r="L104" s="46"/>
      <c r="M104" s="46"/>
      <c r="N104" s="46"/>
      <c r="O104" s="69"/>
    </row>
    <row r="105" spans="1:15" s="18" customFormat="1" hidden="1" outlineLevel="1">
      <c r="A105" s="4"/>
      <c r="B105" s="534" t="s">
        <v>489</v>
      </c>
      <c r="C105" s="891"/>
      <c r="D105" s="46"/>
      <c r="E105" s="46"/>
      <c r="F105" s="46"/>
      <c r="G105" s="46"/>
      <c r="H105" s="46"/>
      <c r="I105" s="46"/>
      <c r="J105" s="46"/>
      <c r="K105" s="46"/>
      <c r="L105" s="46"/>
      <c r="M105" s="46"/>
      <c r="N105" s="46"/>
      <c r="O105" s="69"/>
    </row>
    <row r="106" spans="1:15" s="18" customFormat="1" collapsed="1">
      <c r="A106" s="4"/>
      <c r="B106" s="534" t="s">
        <v>513</v>
      </c>
      <c r="C106" s="89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0" t="s">
        <v>514</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ht="14.15">
      <c r="A109" s="62"/>
      <c r="B109" s="602">
        <f>'1.  LRAMVA Summary'!B42</f>
        <v>0</v>
      </c>
      <c r="C109" s="890">
        <f>'2. LRAMVA Threshold'!Q43</f>
        <v>0</v>
      </c>
      <c r="D109" s="46"/>
      <c r="E109" s="46"/>
      <c r="F109" s="46"/>
      <c r="G109" s="46"/>
      <c r="H109" s="46"/>
      <c r="I109" s="46"/>
      <c r="J109" s="46"/>
      <c r="K109" s="46"/>
      <c r="L109" s="46"/>
      <c r="M109" s="46"/>
      <c r="N109" s="46"/>
      <c r="O109" s="69"/>
    </row>
    <row r="110" spans="1:15" s="18" customFormat="1" hidden="1" outlineLevel="1">
      <c r="A110" s="4"/>
      <c r="B110" s="534" t="s">
        <v>511</v>
      </c>
      <c r="C110" s="891"/>
      <c r="D110" s="46"/>
      <c r="E110" s="46"/>
      <c r="F110" s="46"/>
      <c r="G110" s="46"/>
      <c r="H110" s="46"/>
      <c r="I110" s="46"/>
      <c r="J110" s="46"/>
      <c r="K110" s="46"/>
      <c r="L110" s="46"/>
      <c r="M110" s="46"/>
      <c r="N110" s="46"/>
      <c r="O110" s="69"/>
    </row>
    <row r="111" spans="1:15" s="18" customFormat="1" hidden="1" outlineLevel="1">
      <c r="A111" s="4"/>
      <c r="B111" s="534" t="s">
        <v>512</v>
      </c>
      <c r="C111" s="891"/>
      <c r="D111" s="46"/>
      <c r="E111" s="46"/>
      <c r="F111" s="46"/>
      <c r="G111" s="46"/>
      <c r="H111" s="46"/>
      <c r="I111" s="46"/>
      <c r="J111" s="46"/>
      <c r="K111" s="46"/>
      <c r="L111" s="46"/>
      <c r="M111" s="46"/>
      <c r="N111" s="46"/>
      <c r="O111" s="69"/>
    </row>
    <row r="112" spans="1:15" s="18" customFormat="1" hidden="1" outlineLevel="1">
      <c r="A112" s="4"/>
      <c r="B112" s="534" t="s">
        <v>489</v>
      </c>
      <c r="C112" s="891"/>
      <c r="D112" s="46"/>
      <c r="E112" s="46"/>
      <c r="F112" s="46"/>
      <c r="G112" s="46"/>
      <c r="H112" s="46"/>
      <c r="I112" s="46"/>
      <c r="J112" s="46"/>
      <c r="K112" s="46"/>
      <c r="L112" s="46"/>
      <c r="M112" s="46"/>
      <c r="N112" s="46"/>
      <c r="O112" s="69"/>
    </row>
    <row r="113" spans="1:17" s="18" customFormat="1" collapsed="1">
      <c r="A113" s="4"/>
      <c r="B113" s="534" t="s">
        <v>513</v>
      </c>
      <c r="C113" s="89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0" t="s">
        <v>514</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15">
      <c r="A115" s="72"/>
      <c r="B115" s="74"/>
      <c r="C115" s="81"/>
      <c r="D115" s="75"/>
      <c r="E115" s="75"/>
      <c r="F115" s="75"/>
      <c r="G115" s="75"/>
      <c r="H115" s="75"/>
      <c r="I115" s="75"/>
      <c r="J115" s="75"/>
      <c r="K115" s="493"/>
      <c r="L115" s="494"/>
      <c r="M115" s="494"/>
      <c r="N115" s="494"/>
      <c r="O115" s="495"/>
    </row>
    <row r="116" spans="1:17" s="3" customFormat="1" ht="21" customHeight="1">
      <c r="A116" s="4"/>
      <c r="B116" s="496" t="s">
        <v>609</v>
      </c>
      <c r="C116" s="98"/>
      <c r="D116" s="497"/>
      <c r="E116" s="497"/>
      <c r="F116" s="497"/>
      <c r="G116" s="497"/>
      <c r="H116" s="497"/>
      <c r="I116" s="497"/>
      <c r="J116" s="497"/>
      <c r="K116" s="497"/>
      <c r="L116" s="497"/>
      <c r="M116" s="497"/>
      <c r="N116" s="497"/>
      <c r="O116" s="497"/>
    </row>
    <row r="119" spans="1:17" ht="15.45">
      <c r="B119" s="118" t="s">
        <v>483</v>
      </c>
      <c r="J119" s="18"/>
    </row>
    <row r="120" spans="1:17" s="14" customFormat="1" ht="75.75" customHeight="1">
      <c r="A120" s="72"/>
      <c r="B120" s="894" t="s">
        <v>670</v>
      </c>
      <c r="C120" s="894"/>
      <c r="D120" s="894"/>
      <c r="E120" s="894"/>
      <c r="F120" s="894"/>
      <c r="G120" s="894"/>
      <c r="H120" s="894"/>
      <c r="I120" s="894"/>
      <c r="J120" s="894"/>
      <c r="K120" s="894"/>
      <c r="L120" s="894"/>
      <c r="M120" s="894"/>
      <c r="N120" s="894"/>
      <c r="O120" s="894"/>
      <c r="P120" s="894"/>
    </row>
    <row r="121" spans="1:17" s="18" customFormat="1" ht="9" customHeight="1">
      <c r="A121" s="4"/>
      <c r="B121" s="118"/>
      <c r="C121" s="78"/>
    </row>
    <row r="122" spans="1:17" ht="63.75" customHeight="1">
      <c r="B122" s="242" t="s">
        <v>234</v>
      </c>
      <c r="C122" s="242" t="str">
        <f>'1.  LRAMVA Summary'!D52</f>
        <v>Residential</v>
      </c>
      <c r="D122" s="242" t="str">
        <f>'1.  LRAMVA Summary'!E52</f>
        <v>GS&lt;50 kW</v>
      </c>
      <c r="E122" s="242" t="str">
        <f>'1.  LRAMVA Summary'!F52</f>
        <v>General Service 50 - 4,999 kW</v>
      </c>
      <c r="F122" s="242" t="str">
        <f>'1.  LRAMVA Summary'!G52</f>
        <v>Sentinel Lighting</v>
      </c>
      <c r="G122" s="242" t="str">
        <f>'1.  LRAMVA Summary'!H52</f>
        <v>Street Lighting</v>
      </c>
      <c r="H122" s="242" t="str">
        <f>'1.  LRAMVA Summary'!I52</f>
        <v>Unmetered Scattered Load</v>
      </c>
      <c r="I122" s="242" t="str">
        <f>'1.  LRAMVA Summary'!J52</f>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kWh</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9">
        <f t="shared" ref="C124:C129" si="30">HLOOKUP(B124,$E$15:$O$114,9,FALSE)</f>
        <v>1.5599999999999999E-2</v>
      </c>
      <c r="D124" s="680">
        <f>HLOOKUP(B124,$E$15:$O$114,16,FALSE)</f>
        <v>1.2E-2</v>
      </c>
      <c r="E124" s="681">
        <f>HLOOKUP(B124,$E$15:$O$114,23,FALSE)</f>
        <v>3.8199000000000001</v>
      </c>
      <c r="F124" s="680">
        <f>HLOOKUP(B124,$E$15:$O$114,30,FALSE)</f>
        <v>12.2235</v>
      </c>
      <c r="G124" s="681">
        <f>HLOOKUP(B124,$E$15:$O$114,37,FALSE)</f>
        <v>9.3811</v>
      </c>
      <c r="H124" s="680">
        <f>HLOOKUP(B124,$E$15:$O$114,44,FALSE)</f>
        <v>5.2299999999999999E-2</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499">
        <v>2012</v>
      </c>
      <c r="C125" s="682">
        <f t="shared" si="30"/>
        <v>1.7299999999999999E-2</v>
      </c>
      <c r="D125" s="683">
        <f>HLOOKUP(B125,$E$15:$O$114,16,FALSE)</f>
        <v>1.3299999999999999E-2</v>
      </c>
      <c r="E125" s="684">
        <f>HLOOKUP(B125,$E$15:$O$114,23,FALSE)</f>
        <v>3.9297</v>
      </c>
      <c r="F125" s="683">
        <f>HLOOKUP(B125,$E$15:$O$114,30,FALSE)</f>
        <v>16.226600000000001</v>
      </c>
      <c r="G125" s="684">
        <f>HLOOKUP(B125,$E$15:$O$114,37,FALSE)</f>
        <v>19.773099999999999</v>
      </c>
      <c r="H125" s="683">
        <f>HLOOKUP(B125,$E$15:$O$114,44,FALSE)</f>
        <v>0.13089999999999999</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499">
        <v>2013</v>
      </c>
      <c r="C126" s="682">
        <f t="shared" si="30"/>
        <v>1.7500000000000002E-2</v>
      </c>
      <c r="D126" s="683">
        <f t="shared" ref="D126:D133" si="32">HLOOKUP(B126,$E$15:$O$114,16,FALSE)</f>
        <v>1.34E-2</v>
      </c>
      <c r="E126" s="684">
        <f t="shared" ref="E126:E133" si="33">HLOOKUP(B126,$E$15:$O$114,23,FALSE)</f>
        <v>3.7885</v>
      </c>
      <c r="F126" s="683">
        <f t="shared" ref="F126:F133" si="34">HLOOKUP(B126,$E$15:$O$114,30,FALSE)</f>
        <v>16.401800000000001</v>
      </c>
      <c r="G126" s="684">
        <f t="shared" ref="G126:G132" si="35">HLOOKUP(B126,$E$15:$O$114,37,FALSE)</f>
        <v>27.001899999999999</v>
      </c>
      <c r="H126" s="683">
        <f t="shared" ref="H126:H133" si="36">HLOOKUP(B126,$E$15:$O$114,44,FALSE)</f>
        <v>0.1323</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499">
        <v>2014</v>
      </c>
      <c r="C127" s="682">
        <f t="shared" si="30"/>
        <v>1.77E-2</v>
      </c>
      <c r="D127" s="683">
        <f>HLOOKUP(B127,$E$15:$O$114,16,FALSE)</f>
        <v>1.3599999999999999E-2</v>
      </c>
      <c r="E127" s="684">
        <f>HLOOKUP(B127,$E$15:$O$114,23,FALSE)</f>
        <v>3.8414999999999999</v>
      </c>
      <c r="F127" s="683">
        <f>HLOOKUP(B127,$E$15:$O$114,30,FALSE)</f>
        <v>16.631399999999999</v>
      </c>
      <c r="G127" s="684">
        <f>HLOOKUP(B127,$E$15:$O$114,37,FALSE)</f>
        <v>27.379899999999999</v>
      </c>
      <c r="H127" s="683">
        <f>HLOOKUP(B127,$E$15:$O$114,44,FALSE)</f>
        <v>0.13420000000000001</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499">
        <v>2015</v>
      </c>
      <c r="C128" s="682">
        <f t="shared" si="30"/>
        <v>1.7899999999999999E-2</v>
      </c>
      <c r="D128" s="683">
        <f t="shared" si="32"/>
        <v>1.38E-2</v>
      </c>
      <c r="E128" s="684">
        <f t="shared" si="33"/>
        <v>3.8914</v>
      </c>
      <c r="F128" s="683">
        <f t="shared" si="34"/>
        <v>16.8476</v>
      </c>
      <c r="G128" s="684">
        <f t="shared" si="35"/>
        <v>27.735800000000001</v>
      </c>
      <c r="H128" s="683">
        <f t="shared" si="36"/>
        <v>0.13589999999999999</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499">
        <v>2016</v>
      </c>
      <c r="C129" s="682">
        <f t="shared" si="30"/>
        <v>1.46E-2</v>
      </c>
      <c r="D129" s="683">
        <f t="shared" si="32"/>
        <v>1.4E-2</v>
      </c>
      <c r="E129" s="684">
        <f t="shared" si="33"/>
        <v>3.9613999999999998</v>
      </c>
      <c r="F129" s="683">
        <f t="shared" si="34"/>
        <v>17.1509</v>
      </c>
      <c r="G129" s="684">
        <f t="shared" si="35"/>
        <v>28.234999999999999</v>
      </c>
      <c r="H129" s="683">
        <f t="shared" si="36"/>
        <v>0.13830000000000001</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499">
        <v>2017</v>
      </c>
      <c r="C130" s="682">
        <f>HLOOKUP(B130,$E$15:$O$114,9,FALSE)</f>
        <v>1.12E-2</v>
      </c>
      <c r="D130" s="683">
        <f t="shared" si="32"/>
        <v>1.43E-2</v>
      </c>
      <c r="E130" s="684">
        <f t="shared" si="33"/>
        <v>4.0327000000000002</v>
      </c>
      <c r="F130" s="683">
        <f t="shared" si="34"/>
        <v>17.459599999999998</v>
      </c>
      <c r="G130" s="684">
        <f t="shared" si="35"/>
        <v>28.743200000000002</v>
      </c>
      <c r="H130" s="683">
        <f t="shared" si="36"/>
        <v>0.14080000000000001</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499">
        <v>2018</v>
      </c>
      <c r="C131" s="682">
        <f t="shared" ref="C131:C133" si="44">HLOOKUP(B131,$E$15:$O$114,9,FALSE)</f>
        <v>7.6E-3</v>
      </c>
      <c r="D131" s="683">
        <f t="shared" si="32"/>
        <v>1.44E-2</v>
      </c>
      <c r="E131" s="684">
        <f t="shared" si="33"/>
        <v>4.069</v>
      </c>
      <c r="F131" s="683">
        <f t="shared" si="34"/>
        <v>17.616700000000002</v>
      </c>
      <c r="G131" s="684">
        <f t="shared" si="35"/>
        <v>29.001899999999999</v>
      </c>
      <c r="H131" s="683">
        <f t="shared" si="36"/>
        <v>0.1421</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c r="B132" s="499">
        <v>2019</v>
      </c>
      <c r="C132" s="682">
        <f t="shared" si="44"/>
        <v>2.5000000000000001E-3</v>
      </c>
      <c r="D132" s="683">
        <f t="shared" si="32"/>
        <v>1.24E-2</v>
      </c>
      <c r="E132" s="684">
        <f t="shared" si="33"/>
        <v>3.137</v>
      </c>
      <c r="F132" s="683">
        <f t="shared" si="34"/>
        <v>18.812000000000001</v>
      </c>
      <c r="G132" s="684">
        <f t="shared" si="35"/>
        <v>15.979799999999999</v>
      </c>
      <c r="H132" s="683">
        <f t="shared" si="36"/>
        <v>6.1800000000000001E-2</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0">
        <v>2020</v>
      </c>
      <c r="C133" s="685">
        <f t="shared" si="44"/>
        <v>0</v>
      </c>
      <c r="D133" s="686">
        <f t="shared" si="32"/>
        <v>1.15E-2</v>
      </c>
      <c r="E133" s="687">
        <f t="shared" si="33"/>
        <v>2.7039</v>
      </c>
      <c r="F133" s="686">
        <f t="shared" si="34"/>
        <v>19.649100000000001</v>
      </c>
      <c r="G133" s="687">
        <f>HLOOKUP(B133,$E$15:$O$114,37,FALSE)</f>
        <v>9.5854999999999997</v>
      </c>
      <c r="H133" s="686">
        <f t="shared" si="36"/>
        <v>2.1999999999999999E-2</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6" t="s">
        <v>626</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4:X283"/>
  <sheetViews>
    <sheetView topLeftCell="A255" zoomScaleNormal="100" workbookViewId="0">
      <selection activeCell="D92" sqref="A92:XFD92"/>
    </sheetView>
  </sheetViews>
  <sheetFormatPr defaultColWidth="9" defaultRowHeight="14.6"/>
  <cols>
    <col min="1" max="1" width="30.3046875" style="12" bestFit="1" customWidth="1"/>
    <col min="2" max="2" width="15.3828125" style="12" bestFit="1" customWidth="1"/>
    <col min="3" max="3" width="24.84375" style="12" bestFit="1" customWidth="1"/>
    <col min="4" max="4" width="41.84375" style="12" bestFit="1" customWidth="1"/>
    <col min="5" max="5" width="41.3828125" style="12" bestFit="1" customWidth="1"/>
    <col min="6" max="6" width="58.84375" style="12" bestFit="1" customWidth="1"/>
    <col min="7" max="7" width="17" style="12" bestFit="1" customWidth="1"/>
    <col min="8" max="8" width="11.69140625" style="12" bestFit="1" customWidth="1"/>
    <col min="9" max="9" width="29" style="12" bestFit="1" customWidth="1"/>
    <col min="10" max="10" width="9.69140625" style="12" bestFit="1" customWidth="1"/>
    <col min="11" max="11" width="27.3046875" style="12" bestFit="1" customWidth="1"/>
    <col min="12" max="12" width="34.15234375" style="12" bestFit="1" customWidth="1"/>
    <col min="13" max="13" width="28.15234375" style="12" bestFit="1" customWidth="1"/>
    <col min="14" max="14" width="17" style="12" bestFit="1" customWidth="1"/>
    <col min="15" max="15" width="10.3046875" style="12" bestFit="1" customWidth="1"/>
    <col min="16" max="16" width="16" style="12" bestFit="1" customWidth="1"/>
    <col min="17" max="17" width="10.15234375" style="12" bestFit="1" customWidth="1"/>
    <col min="18" max="18" width="6" style="12" bestFit="1" customWidth="1"/>
    <col min="19" max="16384" width="9" style="12"/>
  </cols>
  <sheetData>
    <row r="14" spans="2:24" ht="15.45">
      <c r="B14" s="586" t="s">
        <v>504</v>
      </c>
    </row>
    <row r="15" spans="2:24" ht="15.45">
      <c r="B15" s="586"/>
    </row>
    <row r="16" spans="2:24" s="666" customFormat="1" ht="28.5" customHeight="1">
      <c r="B16" s="900" t="s">
        <v>629</v>
      </c>
      <c r="C16" s="900"/>
      <c r="D16" s="900"/>
      <c r="E16" s="900"/>
      <c r="F16" s="900"/>
      <c r="G16" s="900"/>
      <c r="H16" s="900"/>
      <c r="I16" s="900"/>
      <c r="J16" s="900"/>
      <c r="K16" s="900"/>
      <c r="L16" s="900"/>
      <c r="M16" s="900"/>
      <c r="N16" s="900"/>
      <c r="O16" s="900"/>
      <c r="P16" s="900"/>
      <c r="Q16" s="900"/>
      <c r="R16" s="900"/>
      <c r="S16" s="900"/>
      <c r="T16" s="900"/>
      <c r="U16" s="900"/>
      <c r="V16" s="900"/>
      <c r="W16" s="900"/>
      <c r="X16" s="900"/>
    </row>
    <row r="19" spans="2:15">
      <c r="B19" s="755" t="s">
        <v>764</v>
      </c>
    </row>
    <row r="20" spans="2:15" ht="78.45">
      <c r="B20" s="756" t="s">
        <v>765</v>
      </c>
      <c r="C20" s="756" t="s">
        <v>766</v>
      </c>
      <c r="D20" s="756" t="s">
        <v>767</v>
      </c>
      <c r="E20" s="756" t="s">
        <v>768</v>
      </c>
      <c r="F20" s="756" t="s">
        <v>769</v>
      </c>
      <c r="G20" s="756" t="s">
        <v>770</v>
      </c>
      <c r="H20" s="756" t="s">
        <v>771</v>
      </c>
      <c r="I20" s="756" t="s">
        <v>772</v>
      </c>
      <c r="J20" s="756" t="s">
        <v>506</v>
      </c>
      <c r="K20" s="756" t="s">
        <v>773</v>
      </c>
      <c r="L20" s="756" t="s">
        <v>774</v>
      </c>
      <c r="M20" s="756" t="s">
        <v>775</v>
      </c>
      <c r="N20" s="757" t="s">
        <v>776</v>
      </c>
      <c r="O20" s="757" t="s">
        <v>777</v>
      </c>
    </row>
    <row r="22" spans="2:15">
      <c r="B22" s="758">
        <v>78904</v>
      </c>
      <c r="C22" s="758" t="s">
        <v>778</v>
      </c>
      <c r="D22" s="758" t="s">
        <v>779</v>
      </c>
      <c r="E22" s="758" t="s">
        <v>117</v>
      </c>
      <c r="F22" s="758" t="s">
        <v>780</v>
      </c>
      <c r="G22" s="758" t="s">
        <v>781</v>
      </c>
      <c r="H22" s="758">
        <v>2016</v>
      </c>
      <c r="I22" s="759" t="s">
        <v>782</v>
      </c>
      <c r="J22" s="760" t="s">
        <v>783</v>
      </c>
      <c r="K22" s="758" t="s">
        <v>785</v>
      </c>
      <c r="L22" s="758" t="s">
        <v>20</v>
      </c>
      <c r="M22" s="758" t="s">
        <v>786</v>
      </c>
      <c r="N22" s="761">
        <v>13142.640539737338</v>
      </c>
      <c r="O22" s="761">
        <v>1.7149847194239736</v>
      </c>
    </row>
    <row r="23" spans="2:15">
      <c r="B23" s="758"/>
      <c r="C23" s="758"/>
      <c r="D23" s="758"/>
      <c r="E23" s="758"/>
      <c r="F23" s="758"/>
      <c r="G23" s="758"/>
      <c r="H23" s="758"/>
      <c r="I23" s="759"/>
      <c r="J23" s="762">
        <v>1</v>
      </c>
      <c r="K23" s="763" t="s">
        <v>787</v>
      </c>
      <c r="L23" s="758"/>
      <c r="M23" s="758"/>
      <c r="N23" s="761"/>
      <c r="O23" s="761"/>
    </row>
    <row r="24" spans="2:15">
      <c r="B24" s="758"/>
      <c r="C24" s="758"/>
      <c r="D24" s="758"/>
      <c r="E24" s="758"/>
      <c r="F24" s="758"/>
      <c r="G24" s="758"/>
      <c r="H24" s="758"/>
      <c r="I24" s="759"/>
      <c r="J24" s="760"/>
      <c r="K24" s="758"/>
      <c r="L24" s="758"/>
      <c r="M24" s="758"/>
      <c r="N24" s="761"/>
      <c r="O24" s="761"/>
    </row>
    <row r="25" spans="2:15">
      <c r="B25" s="758">
        <v>78909</v>
      </c>
      <c r="C25" s="758" t="s">
        <v>778</v>
      </c>
      <c r="D25" s="758" t="s">
        <v>788</v>
      </c>
      <c r="E25" s="758" t="s">
        <v>113</v>
      </c>
      <c r="F25" s="758" t="s">
        <v>780</v>
      </c>
      <c r="G25" s="758" t="s">
        <v>781</v>
      </c>
      <c r="H25" s="758">
        <v>2016</v>
      </c>
      <c r="I25" s="758"/>
      <c r="J25" s="758" t="s">
        <v>789</v>
      </c>
      <c r="K25" s="758" t="s">
        <v>785</v>
      </c>
      <c r="L25" s="758"/>
      <c r="M25" s="758" t="s">
        <v>790</v>
      </c>
      <c r="N25" s="761">
        <v>37429.306273736343</v>
      </c>
      <c r="O25" s="761">
        <v>2.4140862070235505</v>
      </c>
    </row>
    <row r="26" spans="2:15">
      <c r="B26" s="758">
        <v>78910</v>
      </c>
      <c r="C26" s="758" t="s">
        <v>778</v>
      </c>
      <c r="D26" s="758" t="s">
        <v>788</v>
      </c>
      <c r="E26" s="758" t="s">
        <v>113</v>
      </c>
      <c r="F26" s="758" t="s">
        <v>780</v>
      </c>
      <c r="G26" s="758" t="s">
        <v>781</v>
      </c>
      <c r="H26" s="758">
        <v>2016</v>
      </c>
      <c r="I26" s="758"/>
      <c r="J26" s="758" t="s">
        <v>789</v>
      </c>
      <c r="K26" s="758" t="s">
        <v>785</v>
      </c>
      <c r="L26" s="758"/>
      <c r="M26" s="758" t="s">
        <v>791</v>
      </c>
      <c r="N26" s="761">
        <v>215573.09746104709</v>
      </c>
      <c r="O26" s="761">
        <v>14.0088426775005</v>
      </c>
    </row>
    <row r="27" spans="2:15">
      <c r="B27" s="758"/>
      <c r="C27" s="758"/>
      <c r="D27" s="758"/>
      <c r="E27" s="758"/>
      <c r="F27" s="758"/>
      <c r="G27" s="758"/>
      <c r="H27" s="758"/>
      <c r="I27" s="758"/>
      <c r="J27" s="762">
        <v>1</v>
      </c>
      <c r="K27" s="763" t="s">
        <v>792</v>
      </c>
      <c r="L27" s="758"/>
      <c r="M27" s="758"/>
      <c r="N27" s="761"/>
      <c r="O27" s="761"/>
    </row>
    <row r="28" spans="2:15">
      <c r="B28" s="758"/>
      <c r="C28" s="758"/>
      <c r="D28" s="758"/>
      <c r="E28" s="758"/>
      <c r="F28" s="758"/>
      <c r="G28" s="758"/>
      <c r="H28" s="758"/>
      <c r="I28" s="758"/>
      <c r="J28" s="758"/>
      <c r="K28" s="758"/>
      <c r="L28" s="758"/>
      <c r="M28" s="758"/>
      <c r="N28" s="761"/>
      <c r="O28" s="761"/>
    </row>
    <row r="29" spans="2:15">
      <c r="B29" s="758"/>
      <c r="C29" s="758"/>
      <c r="D29" s="758"/>
      <c r="E29" s="758"/>
      <c r="F29" s="758"/>
      <c r="G29" s="758"/>
      <c r="H29" s="758"/>
      <c r="I29" s="758"/>
      <c r="J29" s="758"/>
      <c r="K29" s="758"/>
      <c r="L29" s="758"/>
      <c r="M29" s="758"/>
      <c r="N29" s="761"/>
      <c r="O29" s="761"/>
    </row>
    <row r="30" spans="2:15">
      <c r="B30" s="760">
        <v>78981</v>
      </c>
      <c r="C30" s="760" t="s">
        <v>778</v>
      </c>
      <c r="D30" s="760" t="s">
        <v>793</v>
      </c>
      <c r="E30" s="760" t="s">
        <v>118</v>
      </c>
      <c r="F30" s="760" t="s">
        <v>780</v>
      </c>
      <c r="G30" s="760" t="s">
        <v>781</v>
      </c>
      <c r="H30" s="760">
        <v>2016</v>
      </c>
      <c r="I30" s="760">
        <v>150270</v>
      </c>
      <c r="J30" s="760" t="s">
        <v>783</v>
      </c>
      <c r="K30" s="760" t="s">
        <v>785</v>
      </c>
      <c r="L30" s="760"/>
      <c r="M30" s="760" t="s">
        <v>794</v>
      </c>
      <c r="N30" s="764">
        <v>94934.409741474665</v>
      </c>
      <c r="O30" s="764">
        <v>16.576004500014083</v>
      </c>
    </row>
    <row r="31" spans="2:15">
      <c r="B31" s="760">
        <v>78989</v>
      </c>
      <c r="C31" s="760" t="s">
        <v>778</v>
      </c>
      <c r="D31" s="760" t="s">
        <v>793</v>
      </c>
      <c r="E31" s="760" t="s">
        <v>118</v>
      </c>
      <c r="F31" s="760" t="s">
        <v>780</v>
      </c>
      <c r="G31" s="760" t="s">
        <v>781</v>
      </c>
      <c r="H31" s="760">
        <v>2016</v>
      </c>
      <c r="I31" s="760">
        <v>155724</v>
      </c>
      <c r="J31" s="760" t="s">
        <v>783</v>
      </c>
      <c r="K31" s="760" t="s">
        <v>785</v>
      </c>
      <c r="L31" s="760"/>
      <c r="M31" s="760" t="s">
        <v>795</v>
      </c>
      <c r="N31" s="764">
        <v>14728.583422213995</v>
      </c>
      <c r="O31" s="764">
        <v>0</v>
      </c>
    </row>
    <row r="32" spans="2:15">
      <c r="B32" s="760">
        <v>78999</v>
      </c>
      <c r="C32" s="760" t="s">
        <v>778</v>
      </c>
      <c r="D32" s="760" t="s">
        <v>793</v>
      </c>
      <c r="E32" s="760" t="s">
        <v>118</v>
      </c>
      <c r="F32" s="760" t="s">
        <v>780</v>
      </c>
      <c r="G32" s="760" t="s">
        <v>781</v>
      </c>
      <c r="H32" s="760">
        <v>2016</v>
      </c>
      <c r="I32" s="760">
        <v>162757</v>
      </c>
      <c r="J32" s="760" t="s">
        <v>783</v>
      </c>
      <c r="K32" s="760" t="s">
        <v>785</v>
      </c>
      <c r="L32" s="760"/>
      <c r="M32" s="760" t="s">
        <v>794</v>
      </c>
      <c r="N32" s="764">
        <v>9166.1802231245056</v>
      </c>
      <c r="O32" s="764">
        <v>3.5469885125977507</v>
      </c>
    </row>
    <row r="33" spans="2:15">
      <c r="B33" s="760">
        <v>79000</v>
      </c>
      <c r="C33" s="760" t="s">
        <v>778</v>
      </c>
      <c r="D33" s="760" t="s">
        <v>793</v>
      </c>
      <c r="E33" s="760" t="s">
        <v>118</v>
      </c>
      <c r="F33" s="760" t="s">
        <v>780</v>
      </c>
      <c r="G33" s="760" t="s">
        <v>781</v>
      </c>
      <c r="H33" s="760">
        <v>2016</v>
      </c>
      <c r="I33" s="760">
        <v>163536</v>
      </c>
      <c r="J33" s="760" t="s">
        <v>783</v>
      </c>
      <c r="K33" s="760" t="s">
        <v>785</v>
      </c>
      <c r="L33" s="760"/>
      <c r="M33" s="760" t="s">
        <v>794</v>
      </c>
      <c r="N33" s="764">
        <v>3125.2999344756754</v>
      </c>
      <c r="O33" s="764">
        <v>1.2445573728413162</v>
      </c>
    </row>
    <row r="34" spans="2:15">
      <c r="B34" s="760">
        <v>78987</v>
      </c>
      <c r="C34" s="760" t="s">
        <v>778</v>
      </c>
      <c r="D34" s="760" t="s">
        <v>793</v>
      </c>
      <c r="E34" s="760" t="s">
        <v>118</v>
      </c>
      <c r="F34" s="760" t="s">
        <v>780</v>
      </c>
      <c r="G34" s="760" t="s">
        <v>781</v>
      </c>
      <c r="H34" s="760">
        <v>2016</v>
      </c>
      <c r="I34" s="760">
        <v>155686</v>
      </c>
      <c r="J34" s="760" t="s">
        <v>796</v>
      </c>
      <c r="K34" s="760" t="s">
        <v>797</v>
      </c>
      <c r="L34" s="760"/>
      <c r="M34" s="760" t="s">
        <v>794</v>
      </c>
      <c r="N34" s="764">
        <v>3531.7597073746974</v>
      </c>
      <c r="O34" s="764">
        <v>1.8046081906199085</v>
      </c>
    </row>
    <row r="35" spans="2:15">
      <c r="B35" s="760">
        <v>78988</v>
      </c>
      <c r="C35" s="760" t="s">
        <v>778</v>
      </c>
      <c r="D35" s="760" t="s">
        <v>793</v>
      </c>
      <c r="E35" s="760" t="s">
        <v>118</v>
      </c>
      <c r="F35" s="760" t="s">
        <v>780</v>
      </c>
      <c r="G35" s="760" t="s">
        <v>781</v>
      </c>
      <c r="H35" s="760">
        <v>2016</v>
      </c>
      <c r="I35" s="760">
        <v>155686</v>
      </c>
      <c r="J35" s="760" t="s">
        <v>796</v>
      </c>
      <c r="K35" s="760" t="s">
        <v>797</v>
      </c>
      <c r="L35" s="760"/>
      <c r="M35" s="760" t="s">
        <v>795</v>
      </c>
      <c r="N35" s="765">
        <v>1428.1799844200243</v>
      </c>
      <c r="O35" s="764">
        <v>0.16155823605472636</v>
      </c>
    </row>
    <row r="36" spans="2:15">
      <c r="B36" s="760"/>
      <c r="C36" s="760"/>
      <c r="D36" s="760"/>
      <c r="E36" s="760"/>
      <c r="F36" s="760"/>
      <c r="G36" s="760"/>
      <c r="H36" s="760"/>
      <c r="I36" s="760"/>
      <c r="J36" s="766">
        <f>SUM(N30:N33)/N36</f>
        <v>0.96091901956570203</v>
      </c>
      <c r="K36" s="763" t="s">
        <v>787</v>
      </c>
      <c r="L36" s="760"/>
      <c r="M36" s="760"/>
      <c r="N36" s="764">
        <f>SUM(N30:N35)</f>
        <v>126914.41301308358</v>
      </c>
      <c r="O36" s="764"/>
    </row>
    <row r="37" spans="2:15">
      <c r="B37" s="760"/>
      <c r="C37" s="760"/>
      <c r="D37" s="760"/>
      <c r="E37" s="760"/>
      <c r="F37" s="760"/>
      <c r="G37" s="760"/>
      <c r="H37" s="760"/>
      <c r="I37" s="760"/>
      <c r="J37" s="766">
        <f>SUM(N34:N35)/N36</f>
        <v>3.9080980434297891E-2</v>
      </c>
      <c r="K37" s="763" t="s">
        <v>798</v>
      </c>
      <c r="L37" s="760"/>
      <c r="M37" s="760"/>
      <c r="N37" s="764"/>
      <c r="O37" s="764"/>
    </row>
    <row r="38" spans="2:15">
      <c r="B38" s="760"/>
      <c r="C38" s="760"/>
      <c r="D38" s="760"/>
      <c r="E38" s="760"/>
      <c r="F38" s="760"/>
      <c r="G38" s="760"/>
      <c r="H38" s="760"/>
      <c r="I38" s="760"/>
      <c r="J38" s="760"/>
      <c r="K38" s="760"/>
      <c r="L38" s="760"/>
      <c r="M38" s="760"/>
      <c r="N38" s="764"/>
      <c r="O38" s="764"/>
    </row>
    <row r="39" spans="2:15">
      <c r="B39" s="760"/>
      <c r="C39" s="760"/>
      <c r="D39" s="760"/>
      <c r="E39" s="760"/>
      <c r="F39" s="760"/>
      <c r="G39" s="760"/>
      <c r="H39" s="760"/>
      <c r="I39" s="760"/>
      <c r="J39" s="760"/>
      <c r="K39" s="760"/>
      <c r="L39" s="760"/>
      <c r="M39" s="760"/>
      <c r="N39" s="764"/>
      <c r="O39" s="764"/>
    </row>
    <row r="40" spans="2:15">
      <c r="B40" s="758">
        <v>79022</v>
      </c>
      <c r="C40" s="758" t="s">
        <v>778</v>
      </c>
      <c r="D40" s="758" t="s">
        <v>799</v>
      </c>
      <c r="E40" s="758" t="s">
        <v>119</v>
      </c>
      <c r="F40" s="758" t="s">
        <v>780</v>
      </c>
      <c r="G40" s="767" t="s">
        <v>781</v>
      </c>
      <c r="H40" s="767">
        <v>2016</v>
      </c>
      <c r="I40" s="760" t="s">
        <v>800</v>
      </c>
      <c r="J40" s="760" t="s">
        <v>796</v>
      </c>
      <c r="K40" s="758" t="s">
        <v>785</v>
      </c>
      <c r="L40" s="767" t="s">
        <v>784</v>
      </c>
      <c r="M40" s="758" t="s">
        <v>786</v>
      </c>
      <c r="N40" s="761">
        <v>9770.4084989642888</v>
      </c>
      <c r="O40" s="761">
        <v>1.9758314977388916</v>
      </c>
    </row>
    <row r="41" spans="2:15">
      <c r="J41" s="762">
        <v>1</v>
      </c>
      <c r="K41" s="763" t="s">
        <v>798</v>
      </c>
    </row>
    <row r="44" spans="2:15">
      <c r="B44" s="768" t="s">
        <v>801</v>
      </c>
    </row>
    <row r="45" spans="2:15" ht="42.9">
      <c r="B45" s="756" t="s">
        <v>765</v>
      </c>
      <c r="C45" s="756" t="s">
        <v>766</v>
      </c>
      <c r="D45" s="756" t="s">
        <v>767</v>
      </c>
      <c r="E45" s="756" t="s">
        <v>768</v>
      </c>
      <c r="F45" s="756" t="s">
        <v>769</v>
      </c>
      <c r="G45" s="756" t="s">
        <v>770</v>
      </c>
      <c r="H45" s="756" t="s">
        <v>771</v>
      </c>
      <c r="I45" s="756" t="s">
        <v>772</v>
      </c>
      <c r="J45" s="756" t="s">
        <v>506</v>
      </c>
      <c r="K45" s="756" t="s">
        <v>773</v>
      </c>
    </row>
    <row r="46" spans="2:15">
      <c r="B46" s="769">
        <v>96590</v>
      </c>
      <c r="C46" s="770" t="s">
        <v>778</v>
      </c>
      <c r="D46" s="771"/>
      <c r="E46" s="770" t="s">
        <v>101</v>
      </c>
      <c r="F46" s="771" t="s">
        <v>802</v>
      </c>
      <c r="G46" s="770"/>
      <c r="H46" s="772">
        <v>2015</v>
      </c>
      <c r="I46" s="773" t="s">
        <v>803</v>
      </c>
      <c r="J46" s="774" t="s">
        <v>804</v>
      </c>
      <c r="K46" s="770" t="s">
        <v>785</v>
      </c>
    </row>
    <row r="47" spans="2:15">
      <c r="B47" s="775">
        <v>96593</v>
      </c>
      <c r="C47" s="776" t="s">
        <v>778</v>
      </c>
      <c r="D47" s="777" t="s">
        <v>805</v>
      </c>
      <c r="E47" s="776" t="s">
        <v>100</v>
      </c>
      <c r="F47" s="777" t="s">
        <v>802</v>
      </c>
      <c r="G47" s="776"/>
      <c r="H47" s="778">
        <v>2015</v>
      </c>
      <c r="I47" s="779" t="s">
        <v>806</v>
      </c>
      <c r="J47" s="780" t="s">
        <v>807</v>
      </c>
      <c r="K47" s="776" t="s">
        <v>785</v>
      </c>
    </row>
    <row r="48" spans="2:15">
      <c r="B48" s="769">
        <v>96594</v>
      </c>
      <c r="C48" s="770" t="s">
        <v>778</v>
      </c>
      <c r="D48" s="771" t="s">
        <v>805</v>
      </c>
      <c r="E48" s="770" t="s">
        <v>100</v>
      </c>
      <c r="F48" s="771" t="s">
        <v>802</v>
      </c>
      <c r="G48" s="770"/>
      <c r="H48" s="772">
        <v>2015</v>
      </c>
      <c r="I48" s="773" t="s">
        <v>803</v>
      </c>
      <c r="J48" s="780" t="s">
        <v>807</v>
      </c>
      <c r="K48" s="770" t="s">
        <v>785</v>
      </c>
    </row>
    <row r="49" spans="2:11">
      <c r="B49" s="775">
        <v>96755</v>
      </c>
      <c r="C49" s="776" t="s">
        <v>778</v>
      </c>
      <c r="D49" s="777" t="s">
        <v>799</v>
      </c>
      <c r="E49" s="776" t="s">
        <v>119</v>
      </c>
      <c r="F49" s="777" t="s">
        <v>808</v>
      </c>
      <c r="G49" s="776" t="s">
        <v>781</v>
      </c>
      <c r="H49" s="778">
        <v>2016</v>
      </c>
      <c r="I49" s="779" t="s">
        <v>803</v>
      </c>
      <c r="J49" s="781" t="s">
        <v>807</v>
      </c>
      <c r="K49" s="770" t="s">
        <v>785</v>
      </c>
    </row>
    <row r="50" spans="2:11">
      <c r="B50" s="775">
        <v>96719</v>
      </c>
      <c r="C50" s="776" t="s">
        <v>778</v>
      </c>
      <c r="D50" s="777" t="s">
        <v>793</v>
      </c>
      <c r="E50" s="776" t="s">
        <v>118</v>
      </c>
      <c r="F50" s="777" t="s">
        <v>808</v>
      </c>
      <c r="G50" s="776" t="s">
        <v>781</v>
      </c>
      <c r="H50" s="778">
        <v>2016</v>
      </c>
      <c r="I50" s="782">
        <v>162271</v>
      </c>
      <c r="J50" s="780" t="s">
        <v>804</v>
      </c>
      <c r="K50" s="776" t="s">
        <v>809</v>
      </c>
    </row>
    <row r="51" spans="2:11">
      <c r="B51" s="769">
        <v>96720</v>
      </c>
      <c r="C51" s="770" t="s">
        <v>778</v>
      </c>
      <c r="D51" s="771" t="s">
        <v>793</v>
      </c>
      <c r="E51" s="770" t="s">
        <v>118</v>
      </c>
      <c r="F51" s="771" t="s">
        <v>808</v>
      </c>
      <c r="G51" s="770" t="s">
        <v>781</v>
      </c>
      <c r="H51" s="772">
        <v>2016</v>
      </c>
      <c r="I51" s="783">
        <v>162325</v>
      </c>
      <c r="J51" s="780" t="s">
        <v>804</v>
      </c>
      <c r="K51" s="770" t="s">
        <v>785</v>
      </c>
    </row>
    <row r="52" spans="2:11">
      <c r="B52" s="775">
        <v>96723</v>
      </c>
      <c r="C52" s="776" t="s">
        <v>778</v>
      </c>
      <c r="D52" s="777" t="s">
        <v>793</v>
      </c>
      <c r="E52" s="776" t="s">
        <v>118</v>
      </c>
      <c r="F52" s="777" t="s">
        <v>808</v>
      </c>
      <c r="G52" s="776" t="s">
        <v>781</v>
      </c>
      <c r="H52" s="778">
        <v>2016</v>
      </c>
      <c r="I52" s="782">
        <v>164737</v>
      </c>
      <c r="J52" s="780" t="s">
        <v>804</v>
      </c>
      <c r="K52" s="776" t="s">
        <v>785</v>
      </c>
    </row>
    <row r="53" spans="2:11">
      <c r="B53" s="775">
        <v>96725</v>
      </c>
      <c r="C53" s="776" t="s">
        <v>778</v>
      </c>
      <c r="D53" s="777" t="s">
        <v>793</v>
      </c>
      <c r="E53" s="776" t="s">
        <v>118</v>
      </c>
      <c r="F53" s="777" t="s">
        <v>808</v>
      </c>
      <c r="G53" s="776" t="s">
        <v>781</v>
      </c>
      <c r="H53" s="778">
        <v>2016</v>
      </c>
      <c r="I53" s="779" t="s">
        <v>803</v>
      </c>
      <c r="J53" s="780" t="s">
        <v>807</v>
      </c>
      <c r="K53" s="776" t="s">
        <v>785</v>
      </c>
    </row>
    <row r="54" spans="2:11">
      <c r="B54" s="775">
        <v>96595</v>
      </c>
      <c r="C54" s="776" t="s">
        <v>778</v>
      </c>
      <c r="D54" s="777" t="s">
        <v>788</v>
      </c>
      <c r="E54" s="776" t="s">
        <v>113</v>
      </c>
      <c r="F54" s="777" t="s">
        <v>808</v>
      </c>
      <c r="G54" s="776" t="s">
        <v>781</v>
      </c>
      <c r="H54" s="778">
        <v>2016</v>
      </c>
      <c r="I54" s="779"/>
      <c r="J54" s="780" t="s">
        <v>810</v>
      </c>
      <c r="K54" s="776" t="s">
        <v>785</v>
      </c>
    </row>
    <row r="55" spans="2:11">
      <c r="B55" s="769">
        <v>96597</v>
      </c>
      <c r="C55" s="770" t="s">
        <v>778</v>
      </c>
      <c r="D55" s="771" t="s">
        <v>788</v>
      </c>
      <c r="E55" s="770" t="s">
        <v>113</v>
      </c>
      <c r="F55" s="771" t="s">
        <v>808</v>
      </c>
      <c r="G55" s="770" t="s">
        <v>781</v>
      </c>
      <c r="H55" s="772">
        <v>2016</v>
      </c>
      <c r="I55" s="773"/>
      <c r="J55" s="780" t="s">
        <v>810</v>
      </c>
      <c r="K55" s="770" t="s">
        <v>785</v>
      </c>
    </row>
    <row r="56" spans="2:11">
      <c r="B56" s="769"/>
      <c r="C56" s="770"/>
      <c r="D56" s="771"/>
      <c r="E56" s="770"/>
      <c r="F56" s="771"/>
      <c r="G56" s="770"/>
      <c r="H56" s="772"/>
      <c r="I56" s="773"/>
      <c r="J56" s="780"/>
      <c r="K56" s="770"/>
    </row>
    <row r="57" spans="2:11">
      <c r="B57" s="769"/>
      <c r="C57" s="770"/>
      <c r="D57" s="771"/>
      <c r="E57" s="770"/>
      <c r="F57" s="771"/>
      <c r="G57" s="770"/>
      <c r="H57" s="772"/>
      <c r="I57" s="773"/>
      <c r="J57" s="780"/>
      <c r="K57" s="770"/>
    </row>
    <row r="58" spans="2:11">
      <c r="B58" s="775">
        <v>96598</v>
      </c>
      <c r="C58" s="776" t="s">
        <v>778</v>
      </c>
      <c r="D58" s="777" t="s">
        <v>811</v>
      </c>
      <c r="E58" s="776" t="s">
        <v>113</v>
      </c>
      <c r="F58" s="777" t="s">
        <v>808</v>
      </c>
      <c r="G58" s="776" t="s">
        <v>781</v>
      </c>
      <c r="H58" s="778">
        <v>2017</v>
      </c>
      <c r="I58" s="779"/>
      <c r="J58" s="780" t="s">
        <v>810</v>
      </c>
      <c r="K58" s="776" t="s">
        <v>785</v>
      </c>
    </row>
    <row r="59" spans="2:11">
      <c r="B59" s="769">
        <v>96599</v>
      </c>
      <c r="C59" s="770" t="s">
        <v>778</v>
      </c>
      <c r="D59" s="771" t="s">
        <v>811</v>
      </c>
      <c r="E59" s="770" t="s">
        <v>113</v>
      </c>
      <c r="F59" s="771" t="s">
        <v>808</v>
      </c>
      <c r="G59" s="770" t="s">
        <v>781</v>
      </c>
      <c r="H59" s="772">
        <v>2017</v>
      </c>
      <c r="I59" s="773"/>
      <c r="J59" s="780" t="s">
        <v>810</v>
      </c>
      <c r="K59" s="770" t="s">
        <v>785</v>
      </c>
    </row>
    <row r="60" spans="2:11">
      <c r="B60" s="775">
        <v>96600</v>
      </c>
      <c r="C60" s="776" t="s">
        <v>778</v>
      </c>
      <c r="D60" s="777" t="s">
        <v>811</v>
      </c>
      <c r="E60" s="776" t="s">
        <v>113</v>
      </c>
      <c r="F60" s="777" t="s">
        <v>808</v>
      </c>
      <c r="G60" s="776" t="s">
        <v>781</v>
      </c>
      <c r="H60" s="778">
        <v>2017</v>
      </c>
      <c r="I60" s="779"/>
      <c r="J60" s="784" t="s">
        <v>810</v>
      </c>
      <c r="K60" s="776" t="s">
        <v>785</v>
      </c>
    </row>
    <row r="61" spans="2:11">
      <c r="B61" s="775"/>
      <c r="C61" s="776"/>
      <c r="D61" s="777"/>
      <c r="E61" s="776"/>
      <c r="F61" s="777"/>
      <c r="G61" s="776"/>
      <c r="H61" s="778"/>
      <c r="I61" s="779"/>
      <c r="J61" s="785">
        <v>1</v>
      </c>
      <c r="K61" s="777" t="s">
        <v>792</v>
      </c>
    </row>
    <row r="62" spans="2:11">
      <c r="B62" s="775"/>
      <c r="C62" s="776"/>
      <c r="D62" s="777"/>
      <c r="E62" s="776"/>
      <c r="F62" s="777"/>
      <c r="G62" s="776"/>
      <c r="H62" s="778"/>
      <c r="I62" s="779"/>
      <c r="J62" s="780"/>
      <c r="K62" s="776"/>
    </row>
    <row r="63" spans="2:11">
      <c r="B63" s="775">
        <v>96647</v>
      </c>
      <c r="C63" s="776" t="s">
        <v>778</v>
      </c>
      <c r="D63" s="777" t="s">
        <v>812</v>
      </c>
      <c r="E63" s="776" t="s">
        <v>813</v>
      </c>
      <c r="F63" s="777" t="s">
        <v>808</v>
      </c>
      <c r="G63" s="776" t="s">
        <v>781</v>
      </c>
      <c r="H63" s="778">
        <v>2017</v>
      </c>
      <c r="I63" s="779" t="s">
        <v>814</v>
      </c>
      <c r="J63" s="784" t="s">
        <v>810</v>
      </c>
      <c r="K63" s="776" t="s">
        <v>785</v>
      </c>
    </row>
    <row r="64" spans="2:11">
      <c r="B64" s="775"/>
      <c r="C64" s="776"/>
      <c r="D64" s="777"/>
      <c r="E64" s="776"/>
      <c r="F64" s="777"/>
      <c r="G64" s="776"/>
      <c r="H64" s="778"/>
      <c r="I64" s="779"/>
      <c r="J64" s="785">
        <v>1</v>
      </c>
      <c r="K64" s="777" t="s">
        <v>792</v>
      </c>
    </row>
    <row r="65" spans="2:11">
      <c r="B65" s="775"/>
      <c r="C65" s="776"/>
      <c r="D65" s="777"/>
      <c r="E65" s="776"/>
      <c r="F65" s="777"/>
      <c r="G65" s="776"/>
      <c r="H65" s="778"/>
      <c r="I65" s="779"/>
      <c r="J65" s="780"/>
      <c r="K65" s="776"/>
    </row>
    <row r="66" spans="2:11">
      <c r="B66" s="775">
        <v>96675</v>
      </c>
      <c r="C66" s="776" t="s">
        <v>778</v>
      </c>
      <c r="D66" s="777"/>
      <c r="E66" s="776" t="s">
        <v>116</v>
      </c>
      <c r="F66" s="777" t="s">
        <v>808</v>
      </c>
      <c r="G66" s="776" t="s">
        <v>781</v>
      </c>
      <c r="H66" s="778">
        <v>2017</v>
      </c>
      <c r="I66" s="779" t="s">
        <v>815</v>
      </c>
      <c r="J66" s="780" t="s">
        <v>810</v>
      </c>
      <c r="K66" s="776" t="s">
        <v>785</v>
      </c>
    </row>
    <row r="67" spans="2:11">
      <c r="B67" s="769">
        <v>96676</v>
      </c>
      <c r="C67" s="770" t="s">
        <v>778</v>
      </c>
      <c r="D67" s="771"/>
      <c r="E67" s="770" t="s">
        <v>116</v>
      </c>
      <c r="F67" s="771" t="s">
        <v>808</v>
      </c>
      <c r="G67" s="770" t="s">
        <v>781</v>
      </c>
      <c r="H67" s="772">
        <v>2017</v>
      </c>
      <c r="I67" s="773" t="s">
        <v>816</v>
      </c>
      <c r="J67" s="780" t="s">
        <v>810</v>
      </c>
      <c r="K67" s="770" t="s">
        <v>785</v>
      </c>
    </row>
    <row r="68" spans="2:11">
      <c r="B68" s="775">
        <v>96679</v>
      </c>
      <c r="C68" s="776" t="s">
        <v>778</v>
      </c>
      <c r="D68" s="777"/>
      <c r="E68" s="776" t="s">
        <v>116</v>
      </c>
      <c r="F68" s="777" t="s">
        <v>808</v>
      </c>
      <c r="G68" s="776" t="s">
        <v>781</v>
      </c>
      <c r="H68" s="778">
        <v>2017</v>
      </c>
      <c r="I68" s="779" t="s">
        <v>817</v>
      </c>
      <c r="J68" s="780" t="s">
        <v>810</v>
      </c>
      <c r="K68" s="776" t="s">
        <v>785</v>
      </c>
    </row>
    <row r="69" spans="2:11">
      <c r="B69" s="769">
        <v>96680</v>
      </c>
      <c r="C69" s="770" t="s">
        <v>778</v>
      </c>
      <c r="D69" s="771"/>
      <c r="E69" s="770" t="s">
        <v>116</v>
      </c>
      <c r="F69" s="771" t="s">
        <v>808</v>
      </c>
      <c r="G69" s="770" t="s">
        <v>781</v>
      </c>
      <c r="H69" s="772">
        <v>2017</v>
      </c>
      <c r="I69" s="773" t="s">
        <v>818</v>
      </c>
      <c r="J69" s="780" t="s">
        <v>810</v>
      </c>
      <c r="K69" s="770" t="s">
        <v>785</v>
      </c>
    </row>
    <row r="70" spans="2:11">
      <c r="B70" s="769">
        <v>96682</v>
      </c>
      <c r="C70" s="770" t="s">
        <v>778</v>
      </c>
      <c r="D70" s="771"/>
      <c r="E70" s="770" t="s">
        <v>116</v>
      </c>
      <c r="F70" s="771" t="s">
        <v>808</v>
      </c>
      <c r="G70" s="770" t="s">
        <v>781</v>
      </c>
      <c r="H70" s="772">
        <v>2017</v>
      </c>
      <c r="I70" s="773" t="s">
        <v>819</v>
      </c>
      <c r="J70" s="780" t="s">
        <v>810</v>
      </c>
      <c r="K70" s="770" t="s">
        <v>785</v>
      </c>
    </row>
    <row r="71" spans="2:11">
      <c r="B71" s="775">
        <v>96683</v>
      </c>
      <c r="C71" s="776" t="s">
        <v>778</v>
      </c>
      <c r="D71" s="777"/>
      <c r="E71" s="776" t="s">
        <v>116</v>
      </c>
      <c r="F71" s="777" t="s">
        <v>808</v>
      </c>
      <c r="G71" s="776" t="s">
        <v>781</v>
      </c>
      <c r="H71" s="778">
        <v>2017</v>
      </c>
      <c r="I71" s="779" t="s">
        <v>820</v>
      </c>
      <c r="J71" s="780" t="s">
        <v>810</v>
      </c>
      <c r="K71" s="776" t="s">
        <v>785</v>
      </c>
    </row>
    <row r="72" spans="2:11">
      <c r="B72" s="775">
        <v>96685</v>
      </c>
      <c r="C72" s="776" t="s">
        <v>778</v>
      </c>
      <c r="D72" s="777"/>
      <c r="E72" s="776" t="s">
        <v>116</v>
      </c>
      <c r="F72" s="777" t="s">
        <v>808</v>
      </c>
      <c r="G72" s="776" t="s">
        <v>781</v>
      </c>
      <c r="H72" s="778">
        <v>2017</v>
      </c>
      <c r="I72" s="779" t="s">
        <v>821</v>
      </c>
      <c r="J72" s="780" t="s">
        <v>810</v>
      </c>
      <c r="K72" s="776" t="s">
        <v>785</v>
      </c>
    </row>
    <row r="73" spans="2:11">
      <c r="B73" s="769">
        <v>96688</v>
      </c>
      <c r="C73" s="770" t="s">
        <v>778</v>
      </c>
      <c r="D73" s="771"/>
      <c r="E73" s="770" t="s">
        <v>116</v>
      </c>
      <c r="F73" s="771" t="s">
        <v>808</v>
      </c>
      <c r="G73" s="770" t="s">
        <v>781</v>
      </c>
      <c r="H73" s="772">
        <v>2017</v>
      </c>
      <c r="I73" s="773" t="s">
        <v>822</v>
      </c>
      <c r="J73" s="780" t="s">
        <v>810</v>
      </c>
      <c r="K73" s="770" t="s">
        <v>785</v>
      </c>
    </row>
    <row r="74" spans="2:11">
      <c r="B74" s="769">
        <v>96690</v>
      </c>
      <c r="C74" s="770" t="s">
        <v>778</v>
      </c>
      <c r="D74" s="771"/>
      <c r="E74" s="770" t="s">
        <v>116</v>
      </c>
      <c r="F74" s="771" t="s">
        <v>808</v>
      </c>
      <c r="G74" s="770" t="s">
        <v>781</v>
      </c>
      <c r="H74" s="772">
        <v>2017</v>
      </c>
      <c r="I74" s="773" t="s">
        <v>823</v>
      </c>
      <c r="J74" s="780" t="s">
        <v>810</v>
      </c>
      <c r="K74" s="770" t="s">
        <v>785</v>
      </c>
    </row>
    <row r="75" spans="2:11">
      <c r="B75" s="775">
        <v>96701</v>
      </c>
      <c r="C75" s="776" t="s">
        <v>778</v>
      </c>
      <c r="D75" s="777"/>
      <c r="E75" s="776" t="s">
        <v>116</v>
      </c>
      <c r="F75" s="777" t="s">
        <v>808</v>
      </c>
      <c r="G75" s="776" t="s">
        <v>781</v>
      </c>
      <c r="H75" s="778">
        <v>2017</v>
      </c>
      <c r="I75" s="779" t="s">
        <v>824</v>
      </c>
      <c r="J75" s="780" t="s">
        <v>810</v>
      </c>
      <c r="K75" s="776" t="s">
        <v>785</v>
      </c>
    </row>
    <row r="76" spans="2:11">
      <c r="B76" s="769">
        <v>96702</v>
      </c>
      <c r="C76" s="770" t="s">
        <v>778</v>
      </c>
      <c r="D76" s="771"/>
      <c r="E76" s="770" t="s">
        <v>116</v>
      </c>
      <c r="F76" s="771" t="s">
        <v>808</v>
      </c>
      <c r="G76" s="770" t="s">
        <v>781</v>
      </c>
      <c r="H76" s="772">
        <v>2017</v>
      </c>
      <c r="I76" s="773" t="s">
        <v>825</v>
      </c>
      <c r="J76" s="780" t="s">
        <v>810</v>
      </c>
      <c r="K76" s="770" t="s">
        <v>785</v>
      </c>
    </row>
    <row r="77" spans="2:11">
      <c r="B77" s="775">
        <v>96703</v>
      </c>
      <c r="C77" s="776" t="s">
        <v>778</v>
      </c>
      <c r="D77" s="777"/>
      <c r="E77" s="776" t="s">
        <v>116</v>
      </c>
      <c r="F77" s="777" t="s">
        <v>808</v>
      </c>
      <c r="G77" s="776" t="s">
        <v>781</v>
      </c>
      <c r="H77" s="778">
        <v>2017</v>
      </c>
      <c r="I77" s="779" t="s">
        <v>826</v>
      </c>
      <c r="J77" s="780" t="s">
        <v>810</v>
      </c>
      <c r="K77" s="776" t="s">
        <v>785</v>
      </c>
    </row>
    <row r="78" spans="2:11">
      <c r="B78" s="769">
        <v>96704</v>
      </c>
      <c r="C78" s="770" t="s">
        <v>778</v>
      </c>
      <c r="D78" s="771"/>
      <c r="E78" s="770" t="s">
        <v>116</v>
      </c>
      <c r="F78" s="771" t="s">
        <v>808</v>
      </c>
      <c r="G78" s="770" t="s">
        <v>781</v>
      </c>
      <c r="H78" s="772">
        <v>2017</v>
      </c>
      <c r="I78" s="773" t="s">
        <v>827</v>
      </c>
      <c r="J78" s="784" t="s">
        <v>810</v>
      </c>
      <c r="K78" s="770" t="s">
        <v>785</v>
      </c>
    </row>
    <row r="79" spans="2:11">
      <c r="B79" s="769"/>
      <c r="C79" s="770"/>
      <c r="D79" s="771"/>
      <c r="E79" s="770"/>
      <c r="F79" s="771"/>
      <c r="G79" s="770"/>
      <c r="H79" s="772"/>
      <c r="I79" s="773"/>
      <c r="J79" s="785">
        <v>1</v>
      </c>
      <c r="K79" s="777" t="s">
        <v>792</v>
      </c>
    </row>
    <row r="80" spans="2:11">
      <c r="B80" s="769"/>
      <c r="C80" s="770"/>
      <c r="D80" s="771"/>
      <c r="E80" s="770"/>
      <c r="F80" s="771"/>
      <c r="G80" s="770"/>
      <c r="H80" s="772"/>
      <c r="I80" s="773"/>
      <c r="J80" s="780"/>
      <c r="K80" s="770"/>
    </row>
    <row r="81" spans="2:12">
      <c r="B81" s="769">
        <v>96718</v>
      </c>
      <c r="C81" s="770" t="s">
        <v>778</v>
      </c>
      <c r="D81" s="771" t="s">
        <v>812</v>
      </c>
      <c r="E81" s="770" t="s">
        <v>828</v>
      </c>
      <c r="F81" s="771" t="s">
        <v>808</v>
      </c>
      <c r="G81" s="770" t="s">
        <v>781</v>
      </c>
      <c r="H81" s="772">
        <v>2017</v>
      </c>
      <c r="I81" s="773"/>
      <c r="J81" s="784" t="s">
        <v>810</v>
      </c>
      <c r="K81" s="770" t="s">
        <v>785</v>
      </c>
    </row>
    <row r="82" spans="2:12">
      <c r="B82" s="769"/>
      <c r="C82" s="770"/>
      <c r="D82" s="771"/>
      <c r="E82" s="770"/>
      <c r="F82" s="771"/>
      <c r="G82" s="770"/>
      <c r="H82" s="772"/>
      <c r="I82" s="773"/>
      <c r="J82" s="785">
        <v>1</v>
      </c>
      <c r="K82" s="777" t="s">
        <v>792</v>
      </c>
    </row>
    <row r="83" spans="2:12">
      <c r="B83" s="769"/>
      <c r="C83" s="770"/>
      <c r="D83" s="771"/>
      <c r="E83" s="770"/>
      <c r="F83" s="771"/>
      <c r="G83" s="770"/>
      <c r="H83" s="772"/>
      <c r="I83" s="773"/>
      <c r="J83" s="780"/>
      <c r="K83" s="770"/>
    </row>
    <row r="84" spans="2:12">
      <c r="B84" s="775">
        <v>96845</v>
      </c>
      <c r="C84" s="776" t="s">
        <v>778</v>
      </c>
      <c r="D84" s="777" t="s">
        <v>829</v>
      </c>
      <c r="E84" s="776" t="s">
        <v>830</v>
      </c>
      <c r="F84" s="777" t="s">
        <v>808</v>
      </c>
      <c r="G84" s="776"/>
      <c r="H84" s="778">
        <v>2017</v>
      </c>
      <c r="I84" s="779"/>
      <c r="J84" s="780" t="s">
        <v>810</v>
      </c>
      <c r="K84" s="776" t="s">
        <v>785</v>
      </c>
    </row>
    <row r="85" spans="2:12">
      <c r="B85" s="786">
        <v>96846</v>
      </c>
      <c r="C85" s="787" t="s">
        <v>778</v>
      </c>
      <c r="D85" s="788" t="s">
        <v>829</v>
      </c>
      <c r="E85" s="787" t="s">
        <v>830</v>
      </c>
      <c r="F85" s="788" t="s">
        <v>808</v>
      </c>
      <c r="G85" s="787"/>
      <c r="H85" s="789">
        <v>2017</v>
      </c>
      <c r="I85" s="790"/>
      <c r="J85" s="780" t="s">
        <v>810</v>
      </c>
      <c r="K85" s="791" t="s">
        <v>785</v>
      </c>
    </row>
    <row r="86" spans="2:12">
      <c r="B86" s="792">
        <v>96847</v>
      </c>
      <c r="C86" s="791" t="s">
        <v>778</v>
      </c>
      <c r="D86" s="793" t="s">
        <v>829</v>
      </c>
      <c r="E86" s="791" t="s">
        <v>830</v>
      </c>
      <c r="F86" s="793" t="s">
        <v>808</v>
      </c>
      <c r="G86" s="791"/>
      <c r="H86" s="794">
        <v>2017</v>
      </c>
      <c r="I86" s="795"/>
      <c r="J86" s="780" t="s">
        <v>810</v>
      </c>
      <c r="K86" s="791" t="s">
        <v>785</v>
      </c>
    </row>
    <row r="87" spans="2:12">
      <c r="B87" s="786">
        <v>96848</v>
      </c>
      <c r="C87" s="787" t="s">
        <v>778</v>
      </c>
      <c r="D87" s="788" t="s">
        <v>829</v>
      </c>
      <c r="E87" s="787" t="s">
        <v>830</v>
      </c>
      <c r="F87" s="788" t="s">
        <v>808</v>
      </c>
      <c r="G87" s="787"/>
      <c r="H87" s="789">
        <v>2017</v>
      </c>
      <c r="I87" s="790"/>
      <c r="J87" s="780" t="s">
        <v>810</v>
      </c>
      <c r="K87" s="791" t="s">
        <v>785</v>
      </c>
    </row>
    <row r="88" spans="2:12">
      <c r="B88" s="792">
        <v>96849</v>
      </c>
      <c r="C88" s="791" t="s">
        <v>778</v>
      </c>
      <c r="D88" s="793" t="s">
        <v>829</v>
      </c>
      <c r="E88" s="791" t="s">
        <v>830</v>
      </c>
      <c r="F88" s="793" t="s">
        <v>808</v>
      </c>
      <c r="G88" s="791"/>
      <c r="H88" s="794">
        <v>2017</v>
      </c>
      <c r="I88" s="795"/>
      <c r="J88" s="780" t="s">
        <v>810</v>
      </c>
      <c r="K88" s="791" t="s">
        <v>785</v>
      </c>
    </row>
    <row r="89" spans="2:12">
      <c r="B89" s="786">
        <v>96850</v>
      </c>
      <c r="C89" s="787" t="s">
        <v>778</v>
      </c>
      <c r="D89" s="788" t="s">
        <v>829</v>
      </c>
      <c r="E89" s="787" t="s">
        <v>830</v>
      </c>
      <c r="F89" s="788" t="s">
        <v>808</v>
      </c>
      <c r="G89" s="787"/>
      <c r="H89" s="789">
        <v>2017</v>
      </c>
      <c r="I89" s="790"/>
      <c r="J89" s="780" t="s">
        <v>810</v>
      </c>
      <c r="K89" s="791" t="s">
        <v>785</v>
      </c>
    </row>
    <row r="90" spans="2:12">
      <c r="B90" s="792">
        <v>96851</v>
      </c>
      <c r="C90" s="791" t="s">
        <v>778</v>
      </c>
      <c r="D90" s="793" t="s">
        <v>829</v>
      </c>
      <c r="E90" s="791" t="s">
        <v>830</v>
      </c>
      <c r="F90" s="793" t="s">
        <v>808</v>
      </c>
      <c r="G90" s="791"/>
      <c r="H90" s="794">
        <v>2017</v>
      </c>
      <c r="I90" s="795"/>
      <c r="J90" s="784" t="s">
        <v>810</v>
      </c>
      <c r="K90" s="791" t="s">
        <v>785</v>
      </c>
    </row>
    <row r="91" spans="2:12">
      <c r="B91" s="792"/>
      <c r="C91" s="791"/>
      <c r="D91" s="793"/>
      <c r="E91" s="791"/>
      <c r="F91" s="793"/>
      <c r="G91" s="791"/>
      <c r="H91" s="794"/>
      <c r="I91" s="795"/>
      <c r="J91" s="785">
        <v>1</v>
      </c>
      <c r="K91" s="777" t="s">
        <v>792</v>
      </c>
    </row>
    <row r="92" spans="2:12">
      <c r="B92" s="792"/>
      <c r="C92" s="791"/>
      <c r="D92" s="793"/>
      <c r="E92" s="791"/>
      <c r="F92" s="793"/>
      <c r="G92" s="791"/>
      <c r="H92" s="794"/>
      <c r="I92" s="795"/>
      <c r="J92" s="780"/>
      <c r="K92" s="793"/>
      <c r="L92" s="791"/>
    </row>
    <row r="93" spans="2:12">
      <c r="B93" s="775">
        <v>96743</v>
      </c>
      <c r="C93" s="776" t="s">
        <v>778</v>
      </c>
      <c r="D93" s="777" t="s">
        <v>805</v>
      </c>
      <c r="E93" s="776" t="s">
        <v>118</v>
      </c>
      <c r="F93" s="777" t="s">
        <v>808</v>
      </c>
      <c r="G93" s="776" t="s">
        <v>781</v>
      </c>
      <c r="H93" s="778">
        <v>2017</v>
      </c>
      <c r="I93" s="779" t="s">
        <v>831</v>
      </c>
      <c r="J93" s="774" t="s">
        <v>832</v>
      </c>
      <c r="K93" s="774">
        <v>145392.40691422741</v>
      </c>
      <c r="L93" s="776" t="s">
        <v>785</v>
      </c>
    </row>
    <row r="94" spans="2:12">
      <c r="B94" s="769">
        <v>96750</v>
      </c>
      <c r="C94" s="770" t="s">
        <v>778</v>
      </c>
      <c r="D94" s="771" t="s">
        <v>805</v>
      </c>
      <c r="E94" s="770" t="s">
        <v>118</v>
      </c>
      <c r="F94" s="771" t="s">
        <v>808</v>
      </c>
      <c r="G94" s="770" t="s">
        <v>781</v>
      </c>
      <c r="H94" s="772">
        <v>2017</v>
      </c>
      <c r="I94" s="773" t="s">
        <v>833</v>
      </c>
      <c r="J94" s="774" t="s">
        <v>832</v>
      </c>
      <c r="K94" s="774">
        <v>30800.162013694422</v>
      </c>
      <c r="L94" s="770" t="s">
        <v>785</v>
      </c>
    </row>
    <row r="95" spans="2:12">
      <c r="B95" s="769">
        <v>96728</v>
      </c>
      <c r="C95" s="770" t="s">
        <v>778</v>
      </c>
      <c r="D95" s="771" t="s">
        <v>805</v>
      </c>
      <c r="E95" s="770" t="s">
        <v>118</v>
      </c>
      <c r="F95" s="771" t="s">
        <v>808</v>
      </c>
      <c r="G95" s="770" t="s">
        <v>781</v>
      </c>
      <c r="H95" s="772">
        <v>2017</v>
      </c>
      <c r="I95" s="773" t="s">
        <v>834</v>
      </c>
      <c r="J95" s="774" t="s">
        <v>832</v>
      </c>
      <c r="K95" s="780">
        <v>9951.1431503045114</v>
      </c>
      <c r="L95" s="770" t="s">
        <v>785</v>
      </c>
    </row>
    <row r="96" spans="2:12">
      <c r="B96" s="796">
        <v>96735</v>
      </c>
      <c r="C96" s="797" t="s">
        <v>778</v>
      </c>
      <c r="D96" s="798" t="s">
        <v>805</v>
      </c>
      <c r="E96" s="797" t="s">
        <v>118</v>
      </c>
      <c r="F96" s="798" t="s">
        <v>808</v>
      </c>
      <c r="G96" s="797" t="s">
        <v>781</v>
      </c>
      <c r="H96" s="799">
        <v>2017</v>
      </c>
      <c r="I96" s="800" t="s">
        <v>835</v>
      </c>
      <c r="J96" s="774" t="s">
        <v>832</v>
      </c>
      <c r="K96" s="781">
        <v>13106.233552645042</v>
      </c>
      <c r="L96" s="797" t="s">
        <v>785</v>
      </c>
    </row>
    <row r="97" spans="2:12">
      <c r="B97" s="801">
        <v>96738</v>
      </c>
      <c r="C97" s="802" t="s">
        <v>778</v>
      </c>
      <c r="D97" s="803" t="s">
        <v>805</v>
      </c>
      <c r="E97" s="802" t="s">
        <v>118</v>
      </c>
      <c r="F97" s="803" t="s">
        <v>808</v>
      </c>
      <c r="G97" s="802" t="s">
        <v>781</v>
      </c>
      <c r="H97" s="804">
        <v>2017</v>
      </c>
      <c r="I97" s="805" t="s">
        <v>836</v>
      </c>
      <c r="J97" s="774" t="s">
        <v>832</v>
      </c>
      <c r="K97" s="781">
        <v>1197.1633309265808</v>
      </c>
      <c r="L97" s="802" t="s">
        <v>785</v>
      </c>
    </row>
    <row r="98" spans="2:12">
      <c r="B98" s="775">
        <v>96749</v>
      </c>
      <c r="C98" s="776" t="s">
        <v>778</v>
      </c>
      <c r="D98" s="777" t="s">
        <v>805</v>
      </c>
      <c r="E98" s="776" t="s">
        <v>118</v>
      </c>
      <c r="F98" s="777" t="s">
        <v>808</v>
      </c>
      <c r="G98" s="776" t="s">
        <v>781</v>
      </c>
      <c r="H98" s="778">
        <v>2017</v>
      </c>
      <c r="I98" s="779" t="s">
        <v>837</v>
      </c>
      <c r="J98" s="774" t="s">
        <v>832</v>
      </c>
      <c r="K98" s="806">
        <v>2169.8246739032602</v>
      </c>
      <c r="L98" s="776" t="s">
        <v>785</v>
      </c>
    </row>
    <row r="99" spans="2:12">
      <c r="B99" s="769">
        <v>96754</v>
      </c>
      <c r="C99" s="770" t="s">
        <v>778</v>
      </c>
      <c r="D99" s="771" t="s">
        <v>805</v>
      </c>
      <c r="E99" s="770" t="s">
        <v>118</v>
      </c>
      <c r="F99" s="771" t="s">
        <v>808</v>
      </c>
      <c r="G99" s="770" t="s">
        <v>781</v>
      </c>
      <c r="H99" s="772">
        <v>2017</v>
      </c>
      <c r="I99" s="773" t="s">
        <v>838</v>
      </c>
      <c r="J99" s="774" t="s">
        <v>832</v>
      </c>
      <c r="K99" s="806">
        <v>7232.748913010867</v>
      </c>
      <c r="L99" s="770" t="s">
        <v>785</v>
      </c>
    </row>
    <row r="100" spans="2:12">
      <c r="B100" s="769">
        <v>96734</v>
      </c>
      <c r="C100" s="770" t="s">
        <v>778</v>
      </c>
      <c r="D100" s="771" t="s">
        <v>805</v>
      </c>
      <c r="E100" s="770" t="s">
        <v>118</v>
      </c>
      <c r="F100" s="771" t="s">
        <v>808</v>
      </c>
      <c r="G100" s="770" t="s">
        <v>781</v>
      </c>
      <c r="H100" s="772">
        <v>2017</v>
      </c>
      <c r="I100" s="773" t="s">
        <v>839</v>
      </c>
      <c r="J100" s="781" t="s">
        <v>787</v>
      </c>
      <c r="K100" s="774">
        <v>23668.507821269777</v>
      </c>
      <c r="L100" s="770" t="s">
        <v>785</v>
      </c>
    </row>
    <row r="101" spans="2:12">
      <c r="B101" s="769">
        <v>96742</v>
      </c>
      <c r="C101" s="770" t="s">
        <v>778</v>
      </c>
      <c r="D101" s="771" t="s">
        <v>805</v>
      </c>
      <c r="E101" s="770" t="s">
        <v>118</v>
      </c>
      <c r="F101" s="771" t="s">
        <v>808</v>
      </c>
      <c r="G101" s="770" t="s">
        <v>781</v>
      </c>
      <c r="H101" s="772">
        <v>2017</v>
      </c>
      <c r="I101" s="773" t="s">
        <v>840</v>
      </c>
      <c r="J101" s="781" t="s">
        <v>787</v>
      </c>
      <c r="K101" s="807">
        <v>65562.739235602217</v>
      </c>
      <c r="L101" s="770" t="s">
        <v>785</v>
      </c>
    </row>
    <row r="102" spans="2:12">
      <c r="B102" s="775">
        <v>96731</v>
      </c>
      <c r="C102" s="776" t="s">
        <v>778</v>
      </c>
      <c r="D102" s="777" t="s">
        <v>805</v>
      </c>
      <c r="E102" s="776" t="s">
        <v>118</v>
      </c>
      <c r="F102" s="777" t="s">
        <v>808</v>
      </c>
      <c r="G102" s="776" t="s">
        <v>781</v>
      </c>
      <c r="H102" s="778">
        <v>2017</v>
      </c>
      <c r="I102" s="779" t="s">
        <v>841</v>
      </c>
      <c r="J102" s="781" t="s">
        <v>787</v>
      </c>
      <c r="K102" s="806">
        <v>24920.436379778941</v>
      </c>
      <c r="L102" s="776" t="s">
        <v>785</v>
      </c>
    </row>
    <row r="103" spans="2:12">
      <c r="B103" s="775">
        <v>96733</v>
      </c>
      <c r="C103" s="776" t="s">
        <v>778</v>
      </c>
      <c r="D103" s="777" t="s">
        <v>805</v>
      </c>
      <c r="E103" s="776" t="s">
        <v>118</v>
      </c>
      <c r="F103" s="777" t="s">
        <v>808</v>
      </c>
      <c r="G103" s="776" t="s">
        <v>781</v>
      </c>
      <c r="H103" s="778">
        <v>2017</v>
      </c>
      <c r="I103" s="779" t="s">
        <v>842</v>
      </c>
      <c r="J103" s="780" t="s">
        <v>787</v>
      </c>
      <c r="K103" s="784">
        <v>121549.86787232044</v>
      </c>
      <c r="L103" s="776" t="s">
        <v>785</v>
      </c>
    </row>
    <row r="104" spans="2:12">
      <c r="B104" s="775"/>
      <c r="C104" s="776"/>
      <c r="D104" s="777"/>
      <c r="E104" s="776"/>
      <c r="F104" s="777"/>
      <c r="G104" s="776"/>
      <c r="H104" s="778"/>
      <c r="I104" s="779"/>
      <c r="J104" s="806"/>
      <c r="K104" s="806">
        <f>SUM(K93:K103)</f>
        <v>445551.23385768349</v>
      </c>
      <c r="L104" s="776"/>
    </row>
    <row r="105" spans="2:12">
      <c r="B105" s="769"/>
      <c r="C105" s="770"/>
      <c r="D105" s="771"/>
      <c r="E105" s="770"/>
      <c r="F105" s="771"/>
      <c r="G105" s="770"/>
      <c r="H105" s="772"/>
      <c r="I105" s="773"/>
      <c r="J105" s="806"/>
      <c r="K105" s="806"/>
      <c r="L105" s="770"/>
    </row>
    <row r="106" spans="2:12">
      <c r="B106" s="769"/>
      <c r="C106" s="770"/>
      <c r="D106" s="771"/>
      <c r="E106" s="770"/>
      <c r="F106" s="771"/>
      <c r="G106" s="770"/>
      <c r="H106" s="772"/>
      <c r="I106" s="773"/>
      <c r="J106" s="806"/>
      <c r="K106" s="806"/>
      <c r="L106" s="770"/>
    </row>
    <row r="107" spans="2:12">
      <c r="B107" s="775">
        <v>96757</v>
      </c>
      <c r="C107" s="776" t="s">
        <v>778</v>
      </c>
      <c r="D107" s="777" t="s">
        <v>843</v>
      </c>
      <c r="E107" s="776" t="s">
        <v>119</v>
      </c>
      <c r="F107" s="777" t="s">
        <v>808</v>
      </c>
      <c r="G107" s="776" t="s">
        <v>781</v>
      </c>
      <c r="H107" s="778">
        <v>2017</v>
      </c>
      <c r="I107" s="779" t="s">
        <v>844</v>
      </c>
      <c r="J107" s="781" t="s">
        <v>804</v>
      </c>
      <c r="K107" s="806">
        <v>3960.8989688757292</v>
      </c>
      <c r="L107" s="776" t="s">
        <v>785</v>
      </c>
    </row>
    <row r="108" spans="2:12">
      <c r="B108" s="769">
        <v>96758</v>
      </c>
      <c r="C108" s="770" t="s">
        <v>778</v>
      </c>
      <c r="D108" s="771" t="s">
        <v>843</v>
      </c>
      <c r="E108" s="770" t="s">
        <v>119</v>
      </c>
      <c r="F108" s="771" t="s">
        <v>808</v>
      </c>
      <c r="G108" s="770" t="s">
        <v>781</v>
      </c>
      <c r="H108" s="772">
        <v>2017</v>
      </c>
      <c r="I108" s="773" t="s">
        <v>845</v>
      </c>
      <c r="J108" s="780" t="s">
        <v>804</v>
      </c>
      <c r="K108" s="780">
        <v>10420.072080284874</v>
      </c>
      <c r="L108" s="770" t="s">
        <v>785</v>
      </c>
    </row>
    <row r="109" spans="2:12">
      <c r="B109" s="775">
        <v>96777</v>
      </c>
      <c r="C109" s="776" t="s">
        <v>778</v>
      </c>
      <c r="D109" s="777" t="s">
        <v>843</v>
      </c>
      <c r="E109" s="776" t="s">
        <v>119</v>
      </c>
      <c r="F109" s="777" t="s">
        <v>808</v>
      </c>
      <c r="G109" s="776" t="s">
        <v>781</v>
      </c>
      <c r="H109" s="778">
        <v>2017</v>
      </c>
      <c r="I109" s="779" t="s">
        <v>846</v>
      </c>
      <c r="J109" s="781" t="s">
        <v>804</v>
      </c>
      <c r="K109" s="806">
        <v>4951.0544352574379</v>
      </c>
      <c r="L109" s="776" t="s">
        <v>785</v>
      </c>
    </row>
    <row r="110" spans="2:12">
      <c r="B110" s="769">
        <v>96778</v>
      </c>
      <c r="C110" s="770" t="s">
        <v>778</v>
      </c>
      <c r="D110" s="771" t="s">
        <v>843</v>
      </c>
      <c r="E110" s="770" t="s">
        <v>119</v>
      </c>
      <c r="F110" s="771" t="s">
        <v>808</v>
      </c>
      <c r="G110" s="770" t="s">
        <v>781</v>
      </c>
      <c r="H110" s="772">
        <v>2017</v>
      </c>
      <c r="I110" s="773" t="s">
        <v>847</v>
      </c>
      <c r="J110" s="781" t="s">
        <v>804</v>
      </c>
      <c r="K110" s="806">
        <v>2543.2219357435142</v>
      </c>
      <c r="L110" s="770" t="s">
        <v>785</v>
      </c>
    </row>
    <row r="111" spans="2:12">
      <c r="B111" s="769">
        <v>96782</v>
      </c>
      <c r="C111" s="770" t="s">
        <v>778</v>
      </c>
      <c r="D111" s="771" t="s">
        <v>843</v>
      </c>
      <c r="E111" s="770" t="s">
        <v>119</v>
      </c>
      <c r="F111" s="771" t="s">
        <v>808</v>
      </c>
      <c r="G111" s="770" t="s">
        <v>781</v>
      </c>
      <c r="H111" s="772">
        <v>2017</v>
      </c>
      <c r="I111" s="773" t="s">
        <v>848</v>
      </c>
      <c r="J111" s="781" t="s">
        <v>804</v>
      </c>
      <c r="K111" s="806">
        <v>4984.6409911629362</v>
      </c>
      <c r="L111" s="770" t="s">
        <v>785</v>
      </c>
    </row>
    <row r="112" spans="2:12">
      <c r="B112" s="769">
        <v>96788</v>
      </c>
      <c r="C112" s="770" t="s">
        <v>778</v>
      </c>
      <c r="D112" s="771" t="s">
        <v>843</v>
      </c>
      <c r="E112" s="770" t="s">
        <v>119</v>
      </c>
      <c r="F112" s="771" t="s">
        <v>808</v>
      </c>
      <c r="G112" s="770" t="s">
        <v>781</v>
      </c>
      <c r="H112" s="772">
        <v>2017</v>
      </c>
      <c r="I112" s="773" t="s">
        <v>849</v>
      </c>
      <c r="J112" s="781" t="s">
        <v>804</v>
      </c>
      <c r="K112" s="806">
        <v>9756.2302575198464</v>
      </c>
      <c r="L112" s="770" t="s">
        <v>785</v>
      </c>
    </row>
    <row r="113" spans="2:12">
      <c r="B113" s="775">
        <v>96789</v>
      </c>
      <c r="C113" s="776" t="s">
        <v>778</v>
      </c>
      <c r="D113" s="777" t="s">
        <v>843</v>
      </c>
      <c r="E113" s="776" t="s">
        <v>119</v>
      </c>
      <c r="F113" s="777" t="s">
        <v>808</v>
      </c>
      <c r="G113" s="776" t="s">
        <v>781</v>
      </c>
      <c r="H113" s="778">
        <v>2017</v>
      </c>
      <c r="I113" s="779" t="s">
        <v>850</v>
      </c>
      <c r="J113" s="781" t="s">
        <v>804</v>
      </c>
      <c r="K113" s="806">
        <v>1705.7015140107203</v>
      </c>
      <c r="L113" s="776" t="s">
        <v>785</v>
      </c>
    </row>
    <row r="114" spans="2:12">
      <c r="B114" s="769">
        <v>96790</v>
      </c>
      <c r="C114" s="770" t="s">
        <v>778</v>
      </c>
      <c r="D114" s="771" t="s">
        <v>843</v>
      </c>
      <c r="E114" s="770" t="s">
        <v>119</v>
      </c>
      <c r="F114" s="771" t="s">
        <v>808</v>
      </c>
      <c r="G114" s="770" t="s">
        <v>781</v>
      </c>
      <c r="H114" s="772">
        <v>2017</v>
      </c>
      <c r="I114" s="773" t="s">
        <v>851</v>
      </c>
      <c r="J114" s="781" t="s">
        <v>804</v>
      </c>
      <c r="K114" s="806">
        <v>5401.388127700613</v>
      </c>
      <c r="L114" s="770" t="s">
        <v>785</v>
      </c>
    </row>
    <row r="115" spans="2:12">
      <c r="B115" s="775">
        <v>96791</v>
      </c>
      <c r="C115" s="776" t="s">
        <v>778</v>
      </c>
      <c r="D115" s="777" t="s">
        <v>843</v>
      </c>
      <c r="E115" s="776" t="s">
        <v>119</v>
      </c>
      <c r="F115" s="777" t="s">
        <v>808</v>
      </c>
      <c r="G115" s="776" t="s">
        <v>781</v>
      </c>
      <c r="H115" s="778">
        <v>2017</v>
      </c>
      <c r="I115" s="779" t="s">
        <v>852</v>
      </c>
      <c r="J115" s="781" t="s">
        <v>804</v>
      </c>
      <c r="K115" s="806">
        <v>1978.8846655264701</v>
      </c>
      <c r="L115" s="776" t="s">
        <v>785</v>
      </c>
    </row>
    <row r="116" spans="2:12">
      <c r="B116" s="769">
        <v>96792</v>
      </c>
      <c r="C116" s="770" t="s">
        <v>778</v>
      </c>
      <c r="D116" s="771" t="s">
        <v>843</v>
      </c>
      <c r="E116" s="770" t="s">
        <v>119</v>
      </c>
      <c r="F116" s="771" t="s">
        <v>808</v>
      </c>
      <c r="G116" s="770" t="s">
        <v>781</v>
      </c>
      <c r="H116" s="772">
        <v>2017</v>
      </c>
      <c r="I116" s="773" t="s">
        <v>853</v>
      </c>
      <c r="J116" s="781" t="s">
        <v>804</v>
      </c>
      <c r="K116" s="806">
        <v>2781.2048118513908</v>
      </c>
      <c r="L116" s="770" t="s">
        <v>785</v>
      </c>
    </row>
    <row r="117" spans="2:12">
      <c r="B117" s="775">
        <v>96793</v>
      </c>
      <c r="C117" s="776" t="s">
        <v>778</v>
      </c>
      <c r="D117" s="777" t="s">
        <v>843</v>
      </c>
      <c r="E117" s="776" t="s">
        <v>119</v>
      </c>
      <c r="F117" s="777" t="s">
        <v>808</v>
      </c>
      <c r="G117" s="776" t="s">
        <v>781</v>
      </c>
      <c r="H117" s="778">
        <v>2017</v>
      </c>
      <c r="I117" s="779" t="s">
        <v>854</v>
      </c>
      <c r="J117" s="781" t="s">
        <v>804</v>
      </c>
      <c r="K117" s="806">
        <v>10423.731474509956</v>
      </c>
      <c r="L117" s="776" t="s">
        <v>785</v>
      </c>
    </row>
    <row r="118" spans="2:12">
      <c r="B118" s="769">
        <v>96794</v>
      </c>
      <c r="C118" s="770" t="s">
        <v>778</v>
      </c>
      <c r="D118" s="771" t="s">
        <v>843</v>
      </c>
      <c r="E118" s="770" t="s">
        <v>119</v>
      </c>
      <c r="F118" s="771" t="s">
        <v>808</v>
      </c>
      <c r="G118" s="770" t="s">
        <v>781</v>
      </c>
      <c r="H118" s="772">
        <v>2017</v>
      </c>
      <c r="I118" s="773" t="s">
        <v>855</v>
      </c>
      <c r="J118" s="781" t="s">
        <v>804</v>
      </c>
      <c r="K118" s="806">
        <v>4208.1892574670028</v>
      </c>
      <c r="L118" s="770" t="s">
        <v>785</v>
      </c>
    </row>
    <row r="119" spans="2:12">
      <c r="B119" s="775">
        <v>96795</v>
      </c>
      <c r="C119" s="776" t="s">
        <v>778</v>
      </c>
      <c r="D119" s="777" t="s">
        <v>843</v>
      </c>
      <c r="E119" s="776" t="s">
        <v>119</v>
      </c>
      <c r="F119" s="777" t="s">
        <v>808</v>
      </c>
      <c r="G119" s="776" t="s">
        <v>781</v>
      </c>
      <c r="H119" s="778">
        <v>2017</v>
      </c>
      <c r="I119" s="779" t="s">
        <v>856</v>
      </c>
      <c r="J119" s="781" t="s">
        <v>804</v>
      </c>
      <c r="K119" s="806">
        <v>10001.148867448539</v>
      </c>
      <c r="L119" s="776" t="s">
        <v>785</v>
      </c>
    </row>
    <row r="120" spans="2:12">
      <c r="B120" s="769">
        <v>96828</v>
      </c>
      <c r="C120" s="770" t="s">
        <v>778</v>
      </c>
      <c r="D120" s="771" t="s">
        <v>843</v>
      </c>
      <c r="E120" s="770" t="s">
        <v>119</v>
      </c>
      <c r="F120" s="771" t="s">
        <v>808</v>
      </c>
      <c r="G120" s="770" t="s">
        <v>781</v>
      </c>
      <c r="H120" s="772">
        <v>2017</v>
      </c>
      <c r="I120" s="773" t="s">
        <v>857</v>
      </c>
      <c r="J120" s="781" t="s">
        <v>804</v>
      </c>
      <c r="K120" s="806">
        <v>8245.1612457122828</v>
      </c>
      <c r="L120" s="770" t="s">
        <v>785</v>
      </c>
    </row>
    <row r="121" spans="2:12">
      <c r="B121" s="775">
        <v>96829</v>
      </c>
      <c r="C121" s="776" t="s">
        <v>778</v>
      </c>
      <c r="D121" s="777" t="s">
        <v>843</v>
      </c>
      <c r="E121" s="776" t="s">
        <v>119</v>
      </c>
      <c r="F121" s="777" t="s">
        <v>808</v>
      </c>
      <c r="G121" s="776" t="s">
        <v>781</v>
      </c>
      <c r="H121" s="778">
        <v>2017</v>
      </c>
      <c r="I121" s="779" t="s">
        <v>858</v>
      </c>
      <c r="J121" s="781" t="s">
        <v>804</v>
      </c>
      <c r="K121" s="806">
        <v>0</v>
      </c>
      <c r="L121" s="776" t="s">
        <v>785</v>
      </c>
    </row>
    <row r="122" spans="2:12">
      <c r="B122" s="769">
        <v>96830</v>
      </c>
      <c r="C122" s="770" t="s">
        <v>778</v>
      </c>
      <c r="D122" s="771" t="s">
        <v>843</v>
      </c>
      <c r="E122" s="770" t="s">
        <v>119</v>
      </c>
      <c r="F122" s="771" t="s">
        <v>808</v>
      </c>
      <c r="G122" s="770" t="s">
        <v>781</v>
      </c>
      <c r="H122" s="772">
        <v>2017</v>
      </c>
      <c r="I122" s="773" t="s">
        <v>859</v>
      </c>
      <c r="J122" s="780" t="s">
        <v>804</v>
      </c>
      <c r="K122" s="780">
        <v>8001.701503414527</v>
      </c>
      <c r="L122" s="770" t="s">
        <v>785</v>
      </c>
    </row>
    <row r="123" spans="2:12">
      <c r="B123" s="769">
        <v>96832</v>
      </c>
      <c r="C123" s="770" t="s">
        <v>778</v>
      </c>
      <c r="D123" s="771" t="s">
        <v>843</v>
      </c>
      <c r="E123" s="770" t="s">
        <v>119</v>
      </c>
      <c r="F123" s="771" t="s">
        <v>808</v>
      </c>
      <c r="G123" s="770" t="s">
        <v>781</v>
      </c>
      <c r="H123" s="772">
        <v>2017</v>
      </c>
      <c r="I123" s="773" t="s">
        <v>860</v>
      </c>
      <c r="J123" s="781" t="s">
        <v>804</v>
      </c>
      <c r="K123" s="806">
        <v>2722.0106464688047</v>
      </c>
      <c r="L123" s="770" t="s">
        <v>785</v>
      </c>
    </row>
    <row r="124" spans="2:12">
      <c r="B124" s="769">
        <v>96834</v>
      </c>
      <c r="C124" s="770" t="s">
        <v>778</v>
      </c>
      <c r="D124" s="771" t="s">
        <v>843</v>
      </c>
      <c r="E124" s="770" t="s">
        <v>119</v>
      </c>
      <c r="F124" s="771" t="s">
        <v>808</v>
      </c>
      <c r="G124" s="770" t="s">
        <v>781</v>
      </c>
      <c r="H124" s="772">
        <v>2017</v>
      </c>
      <c r="I124" s="773" t="s">
        <v>861</v>
      </c>
      <c r="J124" s="781" t="s">
        <v>804</v>
      </c>
      <c r="K124" s="806">
        <v>6439.4661732437726</v>
      </c>
      <c r="L124" s="770" t="s">
        <v>785</v>
      </c>
    </row>
    <row r="125" spans="2:12">
      <c r="B125" s="775">
        <v>96835</v>
      </c>
      <c r="C125" s="776" t="s">
        <v>778</v>
      </c>
      <c r="D125" s="777" t="s">
        <v>843</v>
      </c>
      <c r="E125" s="776" t="s">
        <v>119</v>
      </c>
      <c r="F125" s="777" t="s">
        <v>808</v>
      </c>
      <c r="G125" s="776" t="s">
        <v>781</v>
      </c>
      <c r="H125" s="778">
        <v>2017</v>
      </c>
      <c r="I125" s="779" t="s">
        <v>862</v>
      </c>
      <c r="J125" s="781" t="s">
        <v>804</v>
      </c>
      <c r="K125" s="806">
        <v>593.86507707111377</v>
      </c>
      <c r="L125" s="776" t="s">
        <v>785</v>
      </c>
    </row>
    <row r="126" spans="2:12">
      <c r="B126" s="769">
        <v>96836</v>
      </c>
      <c r="C126" s="770" t="s">
        <v>778</v>
      </c>
      <c r="D126" s="771" t="s">
        <v>843</v>
      </c>
      <c r="E126" s="770" t="s">
        <v>119</v>
      </c>
      <c r="F126" s="771" t="s">
        <v>808</v>
      </c>
      <c r="G126" s="770" t="s">
        <v>781</v>
      </c>
      <c r="H126" s="772">
        <v>2017</v>
      </c>
      <c r="I126" s="773" t="s">
        <v>863</v>
      </c>
      <c r="J126" s="781" t="s">
        <v>804</v>
      </c>
      <c r="K126" s="806">
        <v>8366.0598068144845</v>
      </c>
      <c r="L126" s="770" t="s">
        <v>785</v>
      </c>
    </row>
    <row r="127" spans="2:12">
      <c r="B127" s="769">
        <v>96838</v>
      </c>
      <c r="C127" s="770" t="s">
        <v>778</v>
      </c>
      <c r="D127" s="771" t="s">
        <v>843</v>
      </c>
      <c r="E127" s="770" t="s">
        <v>119</v>
      </c>
      <c r="F127" s="771" t="s">
        <v>808</v>
      </c>
      <c r="G127" s="770" t="s">
        <v>781</v>
      </c>
      <c r="H127" s="772">
        <v>2017</v>
      </c>
      <c r="I127" s="773" t="s">
        <v>864</v>
      </c>
      <c r="J127" s="781" t="s">
        <v>804</v>
      </c>
      <c r="K127" s="806">
        <v>6209.0954891319489</v>
      </c>
      <c r="L127" s="770" t="s">
        <v>785</v>
      </c>
    </row>
    <row r="128" spans="2:12">
      <c r="B128" s="775">
        <v>96839</v>
      </c>
      <c r="C128" s="776" t="s">
        <v>778</v>
      </c>
      <c r="D128" s="777" t="s">
        <v>843</v>
      </c>
      <c r="E128" s="776" t="s">
        <v>119</v>
      </c>
      <c r="F128" s="777" t="s">
        <v>808</v>
      </c>
      <c r="G128" s="776" t="s">
        <v>781</v>
      </c>
      <c r="H128" s="778">
        <v>2017</v>
      </c>
      <c r="I128" s="779" t="s">
        <v>865</v>
      </c>
      <c r="J128" s="781" t="s">
        <v>804</v>
      </c>
      <c r="K128" s="806">
        <v>6867.1507419642139</v>
      </c>
      <c r="L128" s="776" t="s">
        <v>785</v>
      </c>
    </row>
    <row r="129" spans="1:13">
      <c r="B129" s="769">
        <v>96842</v>
      </c>
      <c r="C129" s="770" t="s">
        <v>778</v>
      </c>
      <c r="D129" s="771" t="s">
        <v>843</v>
      </c>
      <c r="E129" s="770" t="s">
        <v>119</v>
      </c>
      <c r="F129" s="771" t="s">
        <v>808</v>
      </c>
      <c r="G129" s="770" t="s">
        <v>781</v>
      </c>
      <c r="H129" s="772">
        <v>2017</v>
      </c>
      <c r="I129" s="773" t="s">
        <v>866</v>
      </c>
      <c r="J129" s="781" t="s">
        <v>804</v>
      </c>
      <c r="K129" s="806">
        <v>8158.8761529261847</v>
      </c>
      <c r="L129" s="770" t="s">
        <v>785</v>
      </c>
    </row>
    <row r="130" spans="1:13">
      <c r="B130" s="775">
        <v>96843</v>
      </c>
      <c r="C130" s="776" t="s">
        <v>778</v>
      </c>
      <c r="D130" s="777" t="s">
        <v>843</v>
      </c>
      <c r="E130" s="776" t="s">
        <v>119</v>
      </c>
      <c r="F130" s="777" t="s">
        <v>808</v>
      </c>
      <c r="G130" s="776" t="s">
        <v>781</v>
      </c>
      <c r="H130" s="778">
        <v>2017</v>
      </c>
      <c r="I130" s="779" t="s">
        <v>867</v>
      </c>
      <c r="J130" s="781" t="s">
        <v>804</v>
      </c>
      <c r="K130" s="806">
        <v>14088.708517063737</v>
      </c>
      <c r="L130" s="776" t="s">
        <v>785</v>
      </c>
    </row>
    <row r="131" spans="1:13">
      <c r="B131" s="769">
        <v>96756</v>
      </c>
      <c r="C131" s="770" t="s">
        <v>778</v>
      </c>
      <c r="D131" s="771" t="s">
        <v>843</v>
      </c>
      <c r="E131" s="770" t="s">
        <v>119</v>
      </c>
      <c r="F131" s="771" t="s">
        <v>808</v>
      </c>
      <c r="G131" s="770" t="s">
        <v>781</v>
      </c>
      <c r="H131" s="772">
        <v>2017</v>
      </c>
      <c r="I131" s="773" t="s">
        <v>868</v>
      </c>
      <c r="J131" s="810" t="s">
        <v>869</v>
      </c>
      <c r="K131" s="807">
        <v>0</v>
      </c>
      <c r="L131" s="770" t="s">
        <v>785</v>
      </c>
    </row>
    <row r="132" spans="1:13">
      <c r="B132" s="775">
        <v>96805</v>
      </c>
      <c r="C132" s="776" t="s">
        <v>778</v>
      </c>
      <c r="D132" s="777" t="s">
        <v>843</v>
      </c>
      <c r="E132" s="776" t="s">
        <v>119</v>
      </c>
      <c r="F132" s="777" t="s">
        <v>808</v>
      </c>
      <c r="G132" s="776" t="s">
        <v>781</v>
      </c>
      <c r="H132" s="778">
        <v>2017</v>
      </c>
      <c r="I132" s="779" t="s">
        <v>870</v>
      </c>
      <c r="J132" s="810" t="s">
        <v>869</v>
      </c>
      <c r="K132" s="807">
        <v>8571.2955871620361</v>
      </c>
      <c r="L132" s="776" t="s">
        <v>785</v>
      </c>
    </row>
    <row r="133" spans="1:13">
      <c r="B133" s="769">
        <v>96844</v>
      </c>
      <c r="C133" s="770" t="s">
        <v>778</v>
      </c>
      <c r="D133" s="771" t="s">
        <v>843</v>
      </c>
      <c r="E133" s="770" t="s">
        <v>119</v>
      </c>
      <c r="F133" s="771" t="s">
        <v>808</v>
      </c>
      <c r="G133" s="770" t="s">
        <v>781</v>
      </c>
      <c r="H133" s="772">
        <v>2017</v>
      </c>
      <c r="I133" s="773" t="s">
        <v>871</v>
      </c>
      <c r="J133" s="774" t="s">
        <v>869</v>
      </c>
      <c r="K133" s="774">
        <v>7065.7849425293225</v>
      </c>
      <c r="L133" s="770" t="s">
        <v>785</v>
      </c>
    </row>
    <row r="134" spans="1:13">
      <c r="B134" s="769"/>
      <c r="C134" s="770"/>
      <c r="D134" s="771"/>
      <c r="E134" s="770"/>
      <c r="F134" s="771"/>
      <c r="G134" s="770"/>
      <c r="H134" s="772"/>
      <c r="I134" s="773"/>
      <c r="J134" s="774"/>
      <c r="K134" s="806">
        <f>SUM(K107:K133)</f>
        <v>158445.54327086147</v>
      </c>
      <c r="L134" s="808">
        <f>SUM(K131:K133)/K134</f>
        <v>9.8690567161992607E-2</v>
      </c>
      <c r="M134" s="776" t="s">
        <v>787</v>
      </c>
    </row>
    <row r="135" spans="1:13">
      <c r="B135" s="769"/>
      <c r="C135" s="770"/>
      <c r="D135" s="771"/>
      <c r="E135" s="770"/>
      <c r="F135" s="771"/>
      <c r="G135" s="770"/>
      <c r="H135" s="772"/>
      <c r="I135" s="773"/>
      <c r="J135" s="774"/>
      <c r="K135" s="806"/>
      <c r="L135" s="809">
        <f>SUM(K107:K130)/K134</f>
        <v>0.90130943283800735</v>
      </c>
      <c r="M135" s="770" t="s">
        <v>798</v>
      </c>
    </row>
    <row r="137" spans="1:13">
      <c r="A137" s="811" t="s">
        <v>872</v>
      </c>
    </row>
    <row r="138" spans="1:13" s="843" customFormat="1" ht="43.75">
      <c r="A138" s="843" t="s">
        <v>873</v>
      </c>
      <c r="B138" s="843" t="s">
        <v>874</v>
      </c>
      <c r="C138" s="843" t="s">
        <v>875</v>
      </c>
      <c r="D138" s="843" t="s">
        <v>876</v>
      </c>
      <c r="E138" s="843" t="s">
        <v>877</v>
      </c>
    </row>
    <row r="139" spans="1:13" s="844" customFormat="1">
      <c r="A139" s="844" t="s">
        <v>878</v>
      </c>
      <c r="B139" s="844" t="s">
        <v>879</v>
      </c>
      <c r="C139" s="844" t="s">
        <v>798</v>
      </c>
      <c r="D139" s="844" t="s">
        <v>785</v>
      </c>
      <c r="E139" s="845">
        <v>1965.3283333333318</v>
      </c>
    </row>
    <row r="140" spans="1:13" s="844" customFormat="1">
      <c r="A140" s="844" t="s">
        <v>878</v>
      </c>
      <c r="B140" s="844" t="s">
        <v>879</v>
      </c>
      <c r="C140" s="844" t="s">
        <v>798</v>
      </c>
      <c r="D140" s="844" t="s">
        <v>785</v>
      </c>
      <c r="E140" s="845">
        <v>564.03166666666618</v>
      </c>
    </row>
    <row r="141" spans="1:13" s="844" customFormat="1">
      <c r="A141" s="844" t="s">
        <v>878</v>
      </c>
      <c r="B141" s="844" t="s">
        <v>879</v>
      </c>
      <c r="C141" s="844" t="s">
        <v>798</v>
      </c>
      <c r="D141" s="844" t="s">
        <v>785</v>
      </c>
      <c r="E141" s="845">
        <v>237.1274999999998</v>
      </c>
    </row>
    <row r="142" spans="1:13" s="844" customFormat="1">
      <c r="A142" s="844" t="s">
        <v>878</v>
      </c>
      <c r="B142" s="844" t="s">
        <v>880</v>
      </c>
      <c r="C142" s="844" t="s">
        <v>798</v>
      </c>
      <c r="D142" s="844" t="s">
        <v>785</v>
      </c>
      <c r="E142" s="845">
        <v>982.66416666666589</v>
      </c>
    </row>
    <row r="143" spans="1:13" s="844" customFormat="1">
      <c r="A143" s="844" t="s">
        <v>878</v>
      </c>
      <c r="B143" s="844" t="s">
        <v>880</v>
      </c>
      <c r="C143" s="844" t="s">
        <v>798</v>
      </c>
      <c r="D143" s="844" t="s">
        <v>785</v>
      </c>
      <c r="E143" s="845">
        <v>282.01583333333309</v>
      </c>
    </row>
    <row r="144" spans="1:13" s="844" customFormat="1">
      <c r="A144" s="844" t="s">
        <v>878</v>
      </c>
      <c r="B144" s="844" t="s">
        <v>881</v>
      </c>
      <c r="C144" s="844" t="s">
        <v>798</v>
      </c>
      <c r="D144" s="844" t="s">
        <v>785</v>
      </c>
      <c r="E144" s="845">
        <v>282.01583333333309</v>
      </c>
    </row>
    <row r="145" spans="1:5" s="844" customFormat="1">
      <c r="A145" s="844" t="s">
        <v>878</v>
      </c>
      <c r="B145" s="844" t="s">
        <v>881</v>
      </c>
      <c r="C145" s="844" t="s">
        <v>798</v>
      </c>
      <c r="D145" s="844" t="s">
        <v>785</v>
      </c>
      <c r="E145" s="845">
        <v>982.66416666666589</v>
      </c>
    </row>
    <row r="146" spans="1:5" s="844" customFormat="1">
      <c r="A146" s="844" t="s">
        <v>878</v>
      </c>
      <c r="B146" s="844" t="s">
        <v>882</v>
      </c>
      <c r="C146" s="844" t="s">
        <v>798</v>
      </c>
      <c r="D146" s="844" t="s">
        <v>785</v>
      </c>
      <c r="E146" s="845">
        <v>282.01583333333309</v>
      </c>
    </row>
    <row r="147" spans="1:5" s="844" customFormat="1">
      <c r="A147" s="844" t="s">
        <v>878</v>
      </c>
      <c r="B147" s="844" t="s">
        <v>882</v>
      </c>
      <c r="C147" s="844" t="s">
        <v>798</v>
      </c>
      <c r="D147" s="844" t="s">
        <v>785</v>
      </c>
      <c r="E147" s="845">
        <v>982.66416666666589</v>
      </c>
    </row>
    <row r="148" spans="1:5" s="844" customFormat="1">
      <c r="A148" s="844" t="s">
        <v>878</v>
      </c>
      <c r="B148" s="844" t="s">
        <v>882</v>
      </c>
      <c r="C148" s="844" t="s">
        <v>798</v>
      </c>
      <c r="D148" s="844" t="s">
        <v>785</v>
      </c>
      <c r="E148" s="845">
        <v>982.66416666666589</v>
      </c>
    </row>
    <row r="149" spans="1:5" s="844" customFormat="1">
      <c r="A149" s="844" t="s">
        <v>878</v>
      </c>
      <c r="B149" s="844" t="s">
        <v>882</v>
      </c>
      <c r="C149" s="844" t="s">
        <v>798</v>
      </c>
      <c r="D149" s="844" t="s">
        <v>785</v>
      </c>
      <c r="E149" s="845">
        <v>282.01583333333309</v>
      </c>
    </row>
    <row r="150" spans="1:5" s="844" customFormat="1">
      <c r="A150" s="844" t="s">
        <v>878</v>
      </c>
      <c r="B150" s="844" t="s">
        <v>882</v>
      </c>
      <c r="C150" s="844" t="s">
        <v>798</v>
      </c>
      <c r="D150" s="844" t="s">
        <v>785</v>
      </c>
      <c r="E150" s="845">
        <v>982.66416666666589</v>
      </c>
    </row>
    <row r="151" spans="1:5" s="844" customFormat="1">
      <c r="A151" s="844" t="s">
        <v>878</v>
      </c>
      <c r="B151" s="844" t="s">
        <v>882</v>
      </c>
      <c r="C151" s="844" t="s">
        <v>798</v>
      </c>
      <c r="D151" s="844" t="s">
        <v>785</v>
      </c>
      <c r="E151" s="845">
        <v>282.01583333333309</v>
      </c>
    </row>
    <row r="152" spans="1:5" s="844" customFormat="1">
      <c r="A152" s="844" t="s">
        <v>878</v>
      </c>
      <c r="B152" s="844" t="s">
        <v>882</v>
      </c>
      <c r="C152" s="844" t="s">
        <v>798</v>
      </c>
      <c r="D152" s="844" t="s">
        <v>785</v>
      </c>
      <c r="E152" s="845">
        <v>982.66416666666589</v>
      </c>
    </row>
    <row r="153" spans="1:5" s="844" customFormat="1">
      <c r="A153" s="844" t="s">
        <v>878</v>
      </c>
      <c r="B153" s="844" t="s">
        <v>882</v>
      </c>
      <c r="C153" s="844" t="s">
        <v>798</v>
      </c>
      <c r="D153" s="844" t="s">
        <v>785</v>
      </c>
      <c r="E153" s="845">
        <v>282.01583333333309</v>
      </c>
    </row>
    <row r="154" spans="1:5" s="844" customFormat="1">
      <c r="A154" s="844" t="s">
        <v>878</v>
      </c>
      <c r="B154" s="844" t="s">
        <v>882</v>
      </c>
      <c r="C154" s="844" t="s">
        <v>798</v>
      </c>
      <c r="D154" s="844" t="s">
        <v>785</v>
      </c>
      <c r="E154" s="845">
        <v>982.66416666666589</v>
      </c>
    </row>
    <row r="155" spans="1:5" s="844" customFormat="1">
      <c r="A155" s="844" t="s">
        <v>878</v>
      </c>
      <c r="B155" s="844" t="s">
        <v>882</v>
      </c>
      <c r="C155" s="844" t="s">
        <v>798</v>
      </c>
      <c r="D155" s="844" t="s">
        <v>785</v>
      </c>
      <c r="E155" s="845">
        <v>282.01583333333309</v>
      </c>
    </row>
    <row r="156" spans="1:5" s="844" customFormat="1">
      <c r="A156" s="844" t="s">
        <v>878</v>
      </c>
      <c r="B156" s="844" t="s">
        <v>882</v>
      </c>
      <c r="C156" s="844" t="s">
        <v>798</v>
      </c>
      <c r="D156" s="844" t="s">
        <v>785</v>
      </c>
      <c r="E156" s="845">
        <v>129.78583333333322</v>
      </c>
    </row>
    <row r="157" spans="1:5" s="844" customFormat="1">
      <c r="A157" s="844" t="s">
        <v>878</v>
      </c>
      <c r="B157" s="844" t="s">
        <v>882</v>
      </c>
      <c r="C157" s="844" t="s">
        <v>798</v>
      </c>
      <c r="D157" s="844" t="s">
        <v>785</v>
      </c>
      <c r="E157" s="845">
        <v>1965.3283333333318</v>
      </c>
    </row>
    <row r="158" spans="1:5" s="844" customFormat="1">
      <c r="A158" s="844" t="s">
        <v>878</v>
      </c>
      <c r="B158" s="844" t="s">
        <v>882</v>
      </c>
      <c r="C158" s="844" t="s">
        <v>798</v>
      </c>
      <c r="D158" s="844" t="s">
        <v>785</v>
      </c>
      <c r="E158" s="845">
        <v>282.01583333333309</v>
      </c>
    </row>
    <row r="159" spans="1:5" s="844" customFormat="1">
      <c r="A159" s="844" t="s">
        <v>878</v>
      </c>
      <c r="B159" s="844" t="s">
        <v>882</v>
      </c>
      <c r="C159" s="844" t="s">
        <v>798</v>
      </c>
      <c r="D159" s="844" t="s">
        <v>785</v>
      </c>
      <c r="E159" s="845">
        <v>982.66416666666589</v>
      </c>
    </row>
    <row r="160" spans="1:5" s="844" customFormat="1">
      <c r="A160" s="844" t="s">
        <v>878</v>
      </c>
      <c r="B160" s="844" t="s">
        <v>882</v>
      </c>
      <c r="C160" s="844" t="s">
        <v>798</v>
      </c>
      <c r="D160" s="844" t="s">
        <v>785</v>
      </c>
      <c r="E160" s="845">
        <v>282.01583333333309</v>
      </c>
    </row>
    <row r="161" spans="1:7" s="844" customFormat="1">
      <c r="A161" s="844" t="s">
        <v>878</v>
      </c>
      <c r="B161" s="844" t="s">
        <v>882</v>
      </c>
      <c r="C161" s="844" t="s">
        <v>798</v>
      </c>
      <c r="D161" s="844" t="s">
        <v>785</v>
      </c>
      <c r="E161" s="845">
        <v>261.52333333333314</v>
      </c>
    </row>
    <row r="162" spans="1:7" s="844" customFormat="1">
      <c r="A162" s="844" t="s">
        <v>878</v>
      </c>
      <c r="B162" s="844" t="s">
        <v>882</v>
      </c>
      <c r="C162" s="844" t="s">
        <v>798</v>
      </c>
      <c r="D162" s="844" t="s">
        <v>785</v>
      </c>
      <c r="E162" s="845">
        <v>982.66416666666589</v>
      </c>
    </row>
    <row r="163" spans="1:7" s="844" customFormat="1">
      <c r="A163" s="844" t="s">
        <v>878</v>
      </c>
      <c r="B163" s="844" t="s">
        <v>882</v>
      </c>
      <c r="C163" s="844" t="s">
        <v>798</v>
      </c>
      <c r="D163" s="844" t="s">
        <v>785</v>
      </c>
      <c r="E163" s="845">
        <v>282.01583333333309</v>
      </c>
    </row>
    <row r="164" spans="1:7" s="844" customFormat="1">
      <c r="A164" s="844" t="s">
        <v>878</v>
      </c>
      <c r="B164" s="844" t="s">
        <v>882</v>
      </c>
      <c r="C164" s="844" t="s">
        <v>798</v>
      </c>
      <c r="D164" s="844" t="s">
        <v>785</v>
      </c>
      <c r="E164" s="845">
        <v>282.01583333333309</v>
      </c>
    </row>
    <row r="165" spans="1:7" s="844" customFormat="1">
      <c r="A165" s="844" t="s">
        <v>878</v>
      </c>
      <c r="B165" s="844" t="s">
        <v>882</v>
      </c>
      <c r="C165" s="844" t="s">
        <v>798</v>
      </c>
      <c r="D165" s="844" t="s">
        <v>785</v>
      </c>
      <c r="E165" s="845">
        <v>129.78583333333322</v>
      </c>
    </row>
    <row r="166" spans="1:7" s="844" customFormat="1">
      <c r="A166" s="844" t="s">
        <v>878</v>
      </c>
      <c r="B166" s="844" t="s">
        <v>882</v>
      </c>
      <c r="C166" s="844" t="s">
        <v>798</v>
      </c>
      <c r="D166" s="844" t="s">
        <v>785</v>
      </c>
      <c r="E166" s="845">
        <v>705.52749999999946</v>
      </c>
    </row>
    <row r="167" spans="1:7" s="844" customFormat="1">
      <c r="A167" s="844" t="s">
        <v>878</v>
      </c>
      <c r="B167" s="844" t="s">
        <v>882</v>
      </c>
      <c r="C167" s="844" t="s">
        <v>798</v>
      </c>
      <c r="D167" s="844" t="s">
        <v>785</v>
      </c>
      <c r="E167" s="845">
        <v>982.66416666666589</v>
      </c>
    </row>
    <row r="168" spans="1:7" s="844" customFormat="1">
      <c r="A168" s="844" t="s">
        <v>878</v>
      </c>
      <c r="B168" s="844" t="s">
        <v>882</v>
      </c>
      <c r="C168" s="844" t="s">
        <v>798</v>
      </c>
      <c r="D168" s="844" t="s">
        <v>785</v>
      </c>
      <c r="E168" s="845">
        <v>282.01583333333309</v>
      </c>
    </row>
    <row r="169" spans="1:7" s="844" customFormat="1">
      <c r="A169" s="844" t="s">
        <v>878</v>
      </c>
      <c r="B169" s="844" t="s">
        <v>882</v>
      </c>
      <c r="C169" s="844" t="s">
        <v>798</v>
      </c>
      <c r="D169" s="844" t="s">
        <v>785</v>
      </c>
      <c r="E169" s="845">
        <v>129.78583333333322</v>
      </c>
    </row>
    <row r="170" spans="1:7" s="844" customFormat="1">
      <c r="A170" s="844" t="s">
        <v>878</v>
      </c>
      <c r="B170" s="844" t="s">
        <v>882</v>
      </c>
      <c r="C170" s="844" t="s">
        <v>798</v>
      </c>
      <c r="D170" s="844" t="s">
        <v>785</v>
      </c>
      <c r="E170" s="845">
        <v>129.78583333333322</v>
      </c>
    </row>
    <row r="171" spans="1:7" s="844" customFormat="1">
      <c r="A171" s="844" t="s">
        <v>878</v>
      </c>
      <c r="B171" s="844" t="s">
        <v>882</v>
      </c>
      <c r="C171" s="844" t="s">
        <v>798</v>
      </c>
      <c r="D171" s="844" t="s">
        <v>785</v>
      </c>
      <c r="E171" s="845">
        <v>261.52333333333314</v>
      </c>
    </row>
    <row r="172" spans="1:7" s="844" customFormat="1">
      <c r="A172" s="844" t="s">
        <v>878</v>
      </c>
      <c r="B172" s="844" t="s">
        <v>882</v>
      </c>
      <c r="C172" s="844" t="s">
        <v>798</v>
      </c>
      <c r="D172" s="844" t="s">
        <v>785</v>
      </c>
      <c r="E172" s="845">
        <v>982.66416666666589</v>
      </c>
    </row>
    <row r="173" spans="1:7" s="844" customFormat="1">
      <c r="A173" s="844" t="s">
        <v>878</v>
      </c>
      <c r="B173" s="844" t="s">
        <v>879</v>
      </c>
      <c r="C173" s="844" t="s">
        <v>798</v>
      </c>
      <c r="D173" s="844" t="s">
        <v>785</v>
      </c>
      <c r="E173" s="845">
        <v>982.66416666666589</v>
      </c>
    </row>
    <row r="174" spans="1:7" s="844" customFormat="1">
      <c r="E174" s="846">
        <f>SUM(E139:E173)</f>
        <v>21655.693333333315</v>
      </c>
      <c r="F174" s="847">
        <f>SUM(E139:E173)/E174</f>
        <v>1</v>
      </c>
      <c r="G174" s="848" t="s">
        <v>798</v>
      </c>
    </row>
    <row r="175" spans="1:7" s="844" customFormat="1">
      <c r="E175" s="849"/>
    </row>
    <row r="176" spans="1:7" s="844" customFormat="1">
      <c r="E176" s="845"/>
    </row>
    <row r="177" spans="1:7" s="844" customFormat="1">
      <c r="E177" s="845"/>
    </row>
    <row r="178" spans="1:7" s="844" customFormat="1">
      <c r="A178" s="844" t="s">
        <v>22</v>
      </c>
      <c r="B178" s="844">
        <v>191598</v>
      </c>
      <c r="C178" s="844" t="s">
        <v>798</v>
      </c>
      <c r="D178" s="844" t="s">
        <v>785</v>
      </c>
      <c r="E178" s="845">
        <v>420.51562034478405</v>
      </c>
    </row>
    <row r="179" spans="1:7" s="844" customFormat="1">
      <c r="A179" s="844" t="s">
        <v>22</v>
      </c>
      <c r="B179" s="844">
        <v>191598</v>
      </c>
      <c r="C179" s="844" t="s">
        <v>798</v>
      </c>
      <c r="D179" s="844" t="s">
        <v>785</v>
      </c>
      <c r="E179" s="845">
        <v>4017.9867707437807</v>
      </c>
    </row>
    <row r="180" spans="1:7" s="844" customFormat="1">
      <c r="A180" s="844" t="s">
        <v>22</v>
      </c>
      <c r="B180" s="844">
        <v>161748</v>
      </c>
      <c r="C180" s="844" t="s">
        <v>798</v>
      </c>
      <c r="D180" s="844" t="s">
        <v>785</v>
      </c>
      <c r="E180" s="845">
        <v>28649.286692928232</v>
      </c>
    </row>
    <row r="181" spans="1:7" s="844" customFormat="1">
      <c r="A181" s="844" t="s">
        <v>22</v>
      </c>
      <c r="B181" s="844">
        <v>161748</v>
      </c>
      <c r="C181" s="844" t="s">
        <v>798</v>
      </c>
      <c r="D181" s="844" t="s">
        <v>785</v>
      </c>
      <c r="E181" s="845">
        <v>18209.957569203696</v>
      </c>
    </row>
    <row r="182" spans="1:7" s="844" customFormat="1">
      <c r="A182" s="844" t="s">
        <v>22</v>
      </c>
      <c r="B182" s="844">
        <v>161748</v>
      </c>
      <c r="C182" s="844" t="s">
        <v>798</v>
      </c>
      <c r="D182" s="844" t="s">
        <v>785</v>
      </c>
      <c r="E182" s="845">
        <v>7094.1090858679427</v>
      </c>
    </row>
    <row r="183" spans="1:7" s="844" customFormat="1">
      <c r="A183" s="844" t="s">
        <v>22</v>
      </c>
      <c r="B183" s="844">
        <v>196077</v>
      </c>
      <c r="C183" s="844" t="s">
        <v>787</v>
      </c>
      <c r="D183" s="844" t="s">
        <v>785</v>
      </c>
      <c r="E183" s="845">
        <v>130195.49522108375</v>
      </c>
    </row>
    <row r="184" spans="1:7" s="844" customFormat="1">
      <c r="E184" s="846">
        <f>SUM(E178:E183)</f>
        <v>188587.35096017219</v>
      </c>
      <c r="F184" s="847">
        <f>SUM(E178:E182)/E184</f>
        <v>0.30962763643368757</v>
      </c>
      <c r="G184" s="848" t="s">
        <v>798</v>
      </c>
    </row>
    <row r="185" spans="1:7" s="844" customFormat="1">
      <c r="E185" s="849"/>
      <c r="F185" s="847">
        <f>SUM(E183)/E184</f>
        <v>0.69037236356631237</v>
      </c>
      <c r="G185" s="848" t="s">
        <v>787</v>
      </c>
    </row>
    <row r="186" spans="1:7" s="844" customFormat="1">
      <c r="E186" s="845"/>
    </row>
    <row r="187" spans="1:7" s="844" customFormat="1">
      <c r="E187" s="845"/>
    </row>
    <row r="188" spans="1:7" s="844" customFormat="1">
      <c r="A188" s="844" t="s">
        <v>883</v>
      </c>
      <c r="B188" s="844" t="s">
        <v>884</v>
      </c>
      <c r="C188" s="844" t="s">
        <v>798</v>
      </c>
      <c r="D188" s="844" t="s">
        <v>785</v>
      </c>
      <c r="E188" s="845">
        <v>115.058682600534</v>
      </c>
    </row>
    <row r="189" spans="1:7" s="844" customFormat="1">
      <c r="A189" s="844" t="s">
        <v>883</v>
      </c>
      <c r="B189" s="844" t="s">
        <v>885</v>
      </c>
      <c r="C189" s="844" t="s">
        <v>798</v>
      </c>
      <c r="D189" s="844" t="s">
        <v>785</v>
      </c>
      <c r="E189" s="845">
        <v>4064.1871322338443</v>
      </c>
    </row>
    <row r="190" spans="1:7" s="844" customFormat="1">
      <c r="A190" s="844" t="s">
        <v>883</v>
      </c>
      <c r="B190" s="844" t="s">
        <v>885</v>
      </c>
      <c r="C190" s="844" t="s">
        <v>798</v>
      </c>
      <c r="D190" s="844" t="s">
        <v>785</v>
      </c>
      <c r="E190" s="845">
        <v>2002.64169532915</v>
      </c>
    </row>
    <row r="191" spans="1:7" s="844" customFormat="1">
      <c r="A191" s="844" t="s">
        <v>883</v>
      </c>
      <c r="B191" s="844" t="s">
        <v>886</v>
      </c>
      <c r="C191" s="844" t="s">
        <v>798</v>
      </c>
      <c r="D191" s="844" t="s">
        <v>785</v>
      </c>
      <c r="E191" s="845">
        <v>2709.462160453008</v>
      </c>
    </row>
    <row r="192" spans="1:7" s="844" customFormat="1">
      <c r="A192" s="844" t="s">
        <v>883</v>
      </c>
      <c r="B192" s="844" t="s">
        <v>886</v>
      </c>
      <c r="C192" s="844" t="s">
        <v>798</v>
      </c>
      <c r="D192" s="844" t="s">
        <v>785</v>
      </c>
      <c r="E192" s="845">
        <v>2002.64169532915</v>
      </c>
    </row>
    <row r="193" spans="1:5" s="844" customFormat="1">
      <c r="A193" s="844" t="s">
        <v>883</v>
      </c>
      <c r="B193" s="844" t="s">
        <v>887</v>
      </c>
      <c r="C193" s="844" t="s">
        <v>798</v>
      </c>
      <c r="D193" s="844" t="s">
        <v>785</v>
      </c>
      <c r="E193" s="845">
        <v>1673.5552934167922</v>
      </c>
    </row>
    <row r="194" spans="1:5" s="844" customFormat="1">
      <c r="A194" s="844" t="s">
        <v>883</v>
      </c>
      <c r="B194" s="844" t="s">
        <v>887</v>
      </c>
      <c r="C194" s="844" t="s">
        <v>798</v>
      </c>
      <c r="D194" s="844" t="s">
        <v>785</v>
      </c>
      <c r="E194" s="845">
        <v>1899.353987530656</v>
      </c>
    </row>
    <row r="195" spans="1:5" s="844" customFormat="1">
      <c r="A195" s="844" t="s">
        <v>883</v>
      </c>
      <c r="B195" s="844" t="s">
        <v>887</v>
      </c>
      <c r="C195" s="844" t="s">
        <v>798</v>
      </c>
      <c r="D195" s="844" t="s">
        <v>785</v>
      </c>
      <c r="E195" s="845">
        <v>1673.5552934167922</v>
      </c>
    </row>
    <row r="196" spans="1:5" s="844" customFormat="1">
      <c r="A196" s="844" t="s">
        <v>883</v>
      </c>
      <c r="B196" s="844" t="s">
        <v>887</v>
      </c>
      <c r="C196" s="844" t="s">
        <v>798</v>
      </c>
      <c r="D196" s="844" t="s">
        <v>785</v>
      </c>
      <c r="E196" s="845">
        <v>278.92384608757607</v>
      </c>
    </row>
    <row r="197" spans="1:5" s="844" customFormat="1">
      <c r="A197" s="844" t="s">
        <v>883</v>
      </c>
      <c r="B197" s="844" t="s">
        <v>887</v>
      </c>
      <c r="C197" s="844" t="s">
        <v>798</v>
      </c>
      <c r="D197" s="844" t="s">
        <v>785</v>
      </c>
      <c r="E197" s="845">
        <v>174.32893091615202</v>
      </c>
    </row>
    <row r="198" spans="1:5" s="844" customFormat="1">
      <c r="A198" s="844" t="s">
        <v>883</v>
      </c>
      <c r="B198" s="844" t="s">
        <v>888</v>
      </c>
      <c r="C198" s="844" t="s">
        <v>798</v>
      </c>
      <c r="D198" s="844" t="s">
        <v>785</v>
      </c>
      <c r="E198" s="845">
        <v>2048.0763142069782</v>
      </c>
    </row>
    <row r="199" spans="1:5" s="844" customFormat="1">
      <c r="A199" s="844" t="s">
        <v>883</v>
      </c>
      <c r="B199" s="844" t="s">
        <v>888</v>
      </c>
      <c r="C199" s="844" t="s">
        <v>798</v>
      </c>
      <c r="D199" s="844" t="s">
        <v>785</v>
      </c>
      <c r="E199" s="845">
        <v>234.06342110253036</v>
      </c>
    </row>
    <row r="200" spans="1:5" s="844" customFormat="1">
      <c r="A200" s="844" t="s">
        <v>883</v>
      </c>
      <c r="B200" s="844" t="s">
        <v>889</v>
      </c>
      <c r="C200" s="844" t="s">
        <v>798</v>
      </c>
      <c r="D200" s="844" t="s">
        <v>785</v>
      </c>
      <c r="E200" s="845">
        <v>4064.1871322338443</v>
      </c>
    </row>
    <row r="201" spans="1:5" s="844" customFormat="1">
      <c r="A201" s="844" t="s">
        <v>883</v>
      </c>
      <c r="B201" s="844" t="s">
        <v>889</v>
      </c>
      <c r="C201" s="844" t="s">
        <v>798</v>
      </c>
      <c r="D201" s="844" t="s">
        <v>785</v>
      </c>
      <c r="E201" s="845">
        <v>2002.64169532915</v>
      </c>
    </row>
    <row r="202" spans="1:5" s="844" customFormat="1">
      <c r="A202" s="844" t="s">
        <v>883</v>
      </c>
      <c r="B202" s="844" t="s">
        <v>890</v>
      </c>
      <c r="C202" s="844" t="s">
        <v>798</v>
      </c>
      <c r="D202" s="844" t="s">
        <v>785</v>
      </c>
      <c r="E202" s="845">
        <v>4064.1871322338443</v>
      </c>
    </row>
    <row r="203" spans="1:5" s="844" customFormat="1">
      <c r="A203" s="844" t="s">
        <v>883</v>
      </c>
      <c r="B203" s="844" t="s">
        <v>890</v>
      </c>
      <c r="C203" s="844" t="s">
        <v>798</v>
      </c>
      <c r="D203" s="844" t="s">
        <v>785</v>
      </c>
      <c r="E203" s="845">
        <v>2002.64169532915</v>
      </c>
    </row>
    <row r="204" spans="1:5" s="844" customFormat="1">
      <c r="A204" s="844" t="s">
        <v>883</v>
      </c>
      <c r="B204" s="844" t="s">
        <v>891</v>
      </c>
      <c r="C204" s="844" t="s">
        <v>798</v>
      </c>
      <c r="D204" s="844" t="s">
        <v>785</v>
      </c>
      <c r="E204" s="845">
        <v>5194.9520520468541</v>
      </c>
    </row>
    <row r="205" spans="1:5" s="844" customFormat="1">
      <c r="A205" s="844" t="s">
        <v>883</v>
      </c>
      <c r="B205" s="844" t="s">
        <v>891</v>
      </c>
      <c r="C205" s="844" t="s">
        <v>798</v>
      </c>
      <c r="D205" s="844" t="s">
        <v>785</v>
      </c>
      <c r="E205" s="845">
        <v>625.34601680542937</v>
      </c>
    </row>
    <row r="206" spans="1:5" s="844" customFormat="1">
      <c r="A206" s="844" t="s">
        <v>883</v>
      </c>
      <c r="B206" s="844" t="s">
        <v>892</v>
      </c>
      <c r="C206" s="844" t="s">
        <v>798</v>
      </c>
      <c r="D206" s="844" t="s">
        <v>785</v>
      </c>
      <c r="E206" s="845">
        <v>4882.3401281008182</v>
      </c>
    </row>
    <row r="207" spans="1:5" s="844" customFormat="1">
      <c r="A207" s="844" t="s">
        <v>883</v>
      </c>
      <c r="B207" s="844" t="s">
        <v>892</v>
      </c>
      <c r="C207" s="844" t="s">
        <v>798</v>
      </c>
      <c r="D207" s="844" t="s">
        <v>785</v>
      </c>
      <c r="E207" s="845">
        <v>1236.9297055210836</v>
      </c>
    </row>
    <row r="208" spans="1:5" s="844" customFormat="1">
      <c r="A208" s="844" t="s">
        <v>883</v>
      </c>
      <c r="B208" s="844" t="s">
        <v>892</v>
      </c>
      <c r="C208" s="844" t="s">
        <v>798</v>
      </c>
      <c r="D208" s="844" t="s">
        <v>785</v>
      </c>
      <c r="E208" s="845">
        <v>883.51947295915465</v>
      </c>
    </row>
    <row r="209" spans="1:5" s="844" customFormat="1">
      <c r="A209" s="844" t="s">
        <v>883</v>
      </c>
      <c r="B209" s="844" t="s">
        <v>892</v>
      </c>
      <c r="C209" s="844" t="s">
        <v>798</v>
      </c>
      <c r="D209" s="844" t="s">
        <v>785</v>
      </c>
      <c r="E209" s="845">
        <v>69.611846831370002</v>
      </c>
    </row>
    <row r="210" spans="1:5" s="844" customFormat="1">
      <c r="A210" s="844" t="s">
        <v>883</v>
      </c>
      <c r="B210" s="844" t="s">
        <v>893</v>
      </c>
      <c r="C210" s="844" t="s">
        <v>798</v>
      </c>
      <c r="D210" s="844" t="s">
        <v>785</v>
      </c>
      <c r="E210" s="845">
        <v>1208.116167305607</v>
      </c>
    </row>
    <row r="211" spans="1:5" s="844" customFormat="1">
      <c r="A211" s="844" t="s">
        <v>883</v>
      </c>
      <c r="B211" s="844" t="s">
        <v>893</v>
      </c>
      <c r="C211" s="844" t="s">
        <v>798</v>
      </c>
      <c r="D211" s="844" t="s">
        <v>785</v>
      </c>
      <c r="E211" s="845">
        <v>256.84792344379133</v>
      </c>
    </row>
    <row r="212" spans="1:5" s="844" customFormat="1">
      <c r="A212" s="844" t="s">
        <v>883</v>
      </c>
      <c r="B212" s="844" t="s">
        <v>894</v>
      </c>
      <c r="C212" s="844" t="s">
        <v>798</v>
      </c>
      <c r="D212" s="844" t="s">
        <v>785</v>
      </c>
      <c r="E212" s="845">
        <v>1900.9055327303022</v>
      </c>
    </row>
    <row r="213" spans="1:5" s="844" customFormat="1">
      <c r="A213" s="844" t="s">
        <v>883</v>
      </c>
      <c r="B213" s="844" t="s">
        <v>894</v>
      </c>
      <c r="C213" s="844" t="s">
        <v>798</v>
      </c>
      <c r="D213" s="844" t="s">
        <v>785</v>
      </c>
      <c r="E213" s="845">
        <v>2216.8282342283387</v>
      </c>
    </row>
    <row r="214" spans="1:5" s="844" customFormat="1">
      <c r="A214" s="844" t="s">
        <v>883</v>
      </c>
      <c r="B214" s="844" t="s">
        <v>894</v>
      </c>
      <c r="C214" s="844" t="s">
        <v>798</v>
      </c>
      <c r="D214" s="844" t="s">
        <v>785</v>
      </c>
      <c r="E214" s="845">
        <v>2998.6115445886458</v>
      </c>
    </row>
    <row r="215" spans="1:5" s="844" customFormat="1">
      <c r="A215" s="844" t="s">
        <v>883</v>
      </c>
      <c r="B215" s="844" t="s">
        <v>894</v>
      </c>
      <c r="C215" s="844" t="s">
        <v>798</v>
      </c>
      <c r="D215" s="844" t="s">
        <v>785</v>
      </c>
      <c r="E215" s="845">
        <v>1070.932694495945</v>
      </c>
    </row>
    <row r="216" spans="1:5" s="844" customFormat="1">
      <c r="A216" s="844" t="s">
        <v>883</v>
      </c>
      <c r="B216" s="844" t="s">
        <v>895</v>
      </c>
      <c r="C216" s="844" t="s">
        <v>798</v>
      </c>
      <c r="D216" s="844" t="s">
        <v>785</v>
      </c>
      <c r="E216" s="845">
        <v>2441.7289868290218</v>
      </c>
    </row>
    <row r="217" spans="1:5" s="844" customFormat="1">
      <c r="A217" s="844" t="s">
        <v>883</v>
      </c>
      <c r="B217" s="844" t="s">
        <v>895</v>
      </c>
      <c r="C217" s="844" t="s">
        <v>798</v>
      </c>
      <c r="D217" s="844" t="s">
        <v>785</v>
      </c>
      <c r="E217" s="845">
        <v>5378.7612906395843</v>
      </c>
    </row>
    <row r="218" spans="1:5" s="844" customFormat="1">
      <c r="A218" s="844" t="s">
        <v>883</v>
      </c>
      <c r="B218" s="844" t="s">
        <v>895</v>
      </c>
      <c r="C218" s="844" t="s">
        <v>798</v>
      </c>
      <c r="D218" s="844" t="s">
        <v>785</v>
      </c>
      <c r="E218" s="845">
        <v>813.90762612778462</v>
      </c>
    </row>
    <row r="219" spans="1:5" s="844" customFormat="1">
      <c r="A219" s="844" t="s">
        <v>883</v>
      </c>
      <c r="B219" s="844" t="s">
        <v>895</v>
      </c>
      <c r="C219" s="844" t="s">
        <v>798</v>
      </c>
      <c r="D219" s="844" t="s">
        <v>785</v>
      </c>
      <c r="E219" s="845">
        <v>738.94478089133565</v>
      </c>
    </row>
    <row r="220" spans="1:5" s="844" customFormat="1">
      <c r="A220" s="844" t="s">
        <v>883</v>
      </c>
      <c r="B220" s="844" t="s">
        <v>895</v>
      </c>
      <c r="C220" s="844" t="s">
        <v>798</v>
      </c>
      <c r="D220" s="844" t="s">
        <v>785</v>
      </c>
      <c r="E220" s="845">
        <v>101.73616259884761</v>
      </c>
    </row>
    <row r="221" spans="1:5" s="844" customFormat="1">
      <c r="A221" s="844" t="s">
        <v>883</v>
      </c>
      <c r="B221" s="844" t="s">
        <v>896</v>
      </c>
      <c r="C221" s="844" t="s">
        <v>798</v>
      </c>
      <c r="D221" s="844" t="s">
        <v>785</v>
      </c>
      <c r="E221" s="845">
        <v>5300.3899327204472</v>
      </c>
    </row>
    <row r="222" spans="1:5" s="844" customFormat="1">
      <c r="A222" s="844" t="s">
        <v>883</v>
      </c>
      <c r="B222" s="844" t="s">
        <v>896</v>
      </c>
      <c r="C222" s="844" t="s">
        <v>798</v>
      </c>
      <c r="D222" s="844" t="s">
        <v>785</v>
      </c>
      <c r="E222" s="845">
        <v>5186.6201321558401</v>
      </c>
    </row>
    <row r="223" spans="1:5" s="844" customFormat="1">
      <c r="A223" s="844" t="s">
        <v>883</v>
      </c>
      <c r="B223" s="844" t="s">
        <v>896</v>
      </c>
      <c r="C223" s="844" t="s">
        <v>798</v>
      </c>
      <c r="D223" s="844" t="s">
        <v>785</v>
      </c>
      <c r="E223" s="845">
        <v>2613.3885269883021</v>
      </c>
    </row>
    <row r="224" spans="1:5" s="844" customFormat="1">
      <c r="A224" s="844" t="s">
        <v>883</v>
      </c>
      <c r="B224" s="844" t="s">
        <v>896</v>
      </c>
      <c r="C224" s="844" t="s">
        <v>798</v>
      </c>
      <c r="D224" s="844" t="s">
        <v>785</v>
      </c>
      <c r="E224" s="845">
        <v>846.58781045104104</v>
      </c>
    </row>
    <row r="225" spans="1:5" s="844" customFormat="1">
      <c r="A225" s="844" t="s">
        <v>883</v>
      </c>
      <c r="B225" s="844" t="s">
        <v>897</v>
      </c>
      <c r="C225" s="844" t="s">
        <v>798</v>
      </c>
      <c r="D225" s="844" t="s">
        <v>785</v>
      </c>
      <c r="E225" s="845">
        <v>1075.0314615391048</v>
      </c>
    </row>
    <row r="226" spans="1:5" s="844" customFormat="1">
      <c r="A226" s="844" t="s">
        <v>883</v>
      </c>
      <c r="B226" s="844" t="s">
        <v>897</v>
      </c>
      <c r="C226" s="844" t="s">
        <v>798</v>
      </c>
      <c r="D226" s="844" t="s">
        <v>785</v>
      </c>
      <c r="E226" s="845">
        <v>1108.4141171141694</v>
      </c>
    </row>
    <row r="227" spans="1:5" s="844" customFormat="1">
      <c r="A227" s="844" t="s">
        <v>883</v>
      </c>
      <c r="B227" s="844" t="s">
        <v>898</v>
      </c>
      <c r="C227" s="844" t="s">
        <v>798</v>
      </c>
      <c r="D227" s="844" t="s">
        <v>785</v>
      </c>
      <c r="E227" s="845">
        <v>636.10298962659829</v>
      </c>
    </row>
    <row r="228" spans="1:5" s="844" customFormat="1">
      <c r="A228" s="844" t="s">
        <v>883</v>
      </c>
      <c r="B228" s="844" t="s">
        <v>899</v>
      </c>
      <c r="C228" s="844" t="s">
        <v>798</v>
      </c>
      <c r="D228" s="844" t="s">
        <v>785</v>
      </c>
      <c r="E228" s="845">
        <v>3308.7434395935147</v>
      </c>
    </row>
    <row r="229" spans="1:5" s="844" customFormat="1">
      <c r="A229" s="844" t="s">
        <v>883</v>
      </c>
      <c r="B229" s="844" t="s">
        <v>899</v>
      </c>
      <c r="C229" s="844" t="s">
        <v>798</v>
      </c>
      <c r="D229" s="844" t="s">
        <v>785</v>
      </c>
      <c r="E229" s="845">
        <v>4132.2413254199</v>
      </c>
    </row>
    <row r="230" spans="1:5" s="844" customFormat="1">
      <c r="A230" s="844" t="s">
        <v>883</v>
      </c>
      <c r="B230" s="844" t="s">
        <v>900</v>
      </c>
      <c r="C230" s="844" t="s">
        <v>798</v>
      </c>
      <c r="D230" s="844" t="s">
        <v>785</v>
      </c>
      <c r="E230" s="845">
        <v>5920.4765778058172</v>
      </c>
    </row>
    <row r="231" spans="1:5" s="844" customFormat="1">
      <c r="A231" s="844" t="s">
        <v>883</v>
      </c>
      <c r="B231" s="844" t="s">
        <v>900</v>
      </c>
      <c r="C231" s="844" t="s">
        <v>798</v>
      </c>
      <c r="D231" s="844" t="s">
        <v>785</v>
      </c>
      <c r="E231" s="845">
        <v>581.65841338862015</v>
      </c>
    </row>
    <row r="232" spans="1:5" s="844" customFormat="1">
      <c r="A232" s="844" t="s">
        <v>883</v>
      </c>
      <c r="B232" s="844" t="s">
        <v>901</v>
      </c>
      <c r="C232" s="844" t="s">
        <v>798</v>
      </c>
      <c r="D232" s="844" t="s">
        <v>785</v>
      </c>
      <c r="E232" s="845">
        <v>675.10541521612959</v>
      </c>
    </row>
    <row r="233" spans="1:5" s="844" customFormat="1">
      <c r="A233" s="844" t="s">
        <v>883</v>
      </c>
      <c r="B233" s="844" t="s">
        <v>901</v>
      </c>
      <c r="C233" s="844" t="s">
        <v>798</v>
      </c>
      <c r="D233" s="844" t="s">
        <v>785</v>
      </c>
      <c r="E233" s="845">
        <v>472.57379065129072</v>
      </c>
    </row>
    <row r="234" spans="1:5" s="844" customFormat="1">
      <c r="A234" s="844" t="s">
        <v>883</v>
      </c>
      <c r="B234" s="844" t="s">
        <v>901</v>
      </c>
      <c r="C234" s="844" t="s">
        <v>798</v>
      </c>
      <c r="D234" s="844" t="s">
        <v>785</v>
      </c>
      <c r="E234" s="845">
        <v>225.0351384053765</v>
      </c>
    </row>
    <row r="235" spans="1:5" s="844" customFormat="1">
      <c r="A235" s="844" t="s">
        <v>883</v>
      </c>
      <c r="B235" s="844" t="s">
        <v>902</v>
      </c>
      <c r="C235" s="844" t="s">
        <v>798</v>
      </c>
      <c r="D235" s="844" t="s">
        <v>785</v>
      </c>
      <c r="E235" s="845">
        <v>2677.3317362398625</v>
      </c>
    </row>
    <row r="236" spans="1:5" s="844" customFormat="1">
      <c r="A236" s="844" t="s">
        <v>883</v>
      </c>
      <c r="B236" s="844" t="s">
        <v>902</v>
      </c>
      <c r="C236" s="844" t="s">
        <v>798</v>
      </c>
      <c r="D236" s="844" t="s">
        <v>785</v>
      </c>
      <c r="E236" s="845">
        <v>2784.4250056894566</v>
      </c>
    </row>
    <row r="237" spans="1:5" s="844" customFormat="1">
      <c r="A237" s="844" t="s">
        <v>883</v>
      </c>
      <c r="B237" s="844" t="s">
        <v>903</v>
      </c>
      <c r="C237" s="844" t="s">
        <v>798</v>
      </c>
      <c r="D237" s="844" t="s">
        <v>785</v>
      </c>
      <c r="E237" s="845">
        <v>995.40176381238143</v>
      </c>
    </row>
    <row r="238" spans="1:5" s="844" customFormat="1">
      <c r="A238" s="844" t="s">
        <v>883</v>
      </c>
      <c r="B238" s="844" t="s">
        <v>903</v>
      </c>
      <c r="C238" s="844" t="s">
        <v>798</v>
      </c>
      <c r="D238" s="844" t="s">
        <v>785</v>
      </c>
      <c r="E238" s="845">
        <v>491.64435802646949</v>
      </c>
    </row>
    <row r="239" spans="1:5" s="844" customFormat="1">
      <c r="A239" s="844" t="s">
        <v>883</v>
      </c>
      <c r="B239" s="844" t="s">
        <v>903</v>
      </c>
      <c r="C239" s="844" t="s">
        <v>798</v>
      </c>
      <c r="D239" s="844" t="s">
        <v>785</v>
      </c>
      <c r="E239" s="845">
        <v>2714.4161098896734</v>
      </c>
    </row>
    <row r="240" spans="1:5" s="844" customFormat="1">
      <c r="A240" s="844" t="s">
        <v>883</v>
      </c>
      <c r="B240" s="844" t="s">
        <v>903</v>
      </c>
      <c r="C240" s="844" t="s">
        <v>798</v>
      </c>
      <c r="D240" s="844" t="s">
        <v>785</v>
      </c>
      <c r="E240" s="845">
        <v>744.38740598143295</v>
      </c>
    </row>
    <row r="241" spans="1:18" s="844" customFormat="1">
      <c r="A241" s="844" t="s">
        <v>883</v>
      </c>
      <c r="B241" s="844" t="s">
        <v>904</v>
      </c>
      <c r="C241" s="844" t="s">
        <v>798</v>
      </c>
      <c r="D241" s="844" t="s">
        <v>785</v>
      </c>
      <c r="E241" s="845">
        <v>1485.0242263227765</v>
      </c>
    </row>
    <row r="242" spans="1:18" s="844" customFormat="1">
      <c r="A242" s="844" t="s">
        <v>883</v>
      </c>
      <c r="B242" s="844" t="s">
        <v>902</v>
      </c>
      <c r="C242" s="844" t="s">
        <v>787</v>
      </c>
      <c r="D242" s="844" t="s">
        <v>785</v>
      </c>
      <c r="E242" s="845">
        <v>1140.5445413273151</v>
      </c>
    </row>
    <row r="243" spans="1:18" s="844" customFormat="1">
      <c r="A243" s="844" t="s">
        <v>883</v>
      </c>
      <c r="B243" s="844" t="s">
        <v>905</v>
      </c>
      <c r="C243" s="844" t="s">
        <v>787</v>
      </c>
      <c r="D243" s="844" t="s">
        <v>785</v>
      </c>
      <c r="E243" s="845">
        <v>178.20168546959962</v>
      </c>
    </row>
    <row r="244" spans="1:18" s="844" customFormat="1">
      <c r="A244" s="844" t="s">
        <v>883</v>
      </c>
      <c r="B244" s="844" t="s">
        <v>905</v>
      </c>
      <c r="C244" s="844" t="s">
        <v>787</v>
      </c>
      <c r="D244" s="844" t="s">
        <v>785</v>
      </c>
      <c r="E244" s="845">
        <v>1136.3663644904725</v>
      </c>
    </row>
    <row r="245" spans="1:18" s="844" customFormat="1" ht="15.75" customHeight="1">
      <c r="A245" s="844" t="s">
        <v>883</v>
      </c>
      <c r="B245" s="844" t="s">
        <v>884</v>
      </c>
      <c r="C245" s="844" t="s">
        <v>787</v>
      </c>
      <c r="D245" s="844" t="s">
        <v>785</v>
      </c>
      <c r="E245" s="845">
        <v>595.42684992406305</v>
      </c>
      <c r="F245" s="850"/>
      <c r="G245" s="850"/>
    </row>
    <row r="246" spans="1:18" s="850" customFormat="1">
      <c r="E246" s="846">
        <f>SUM(E188:E245)</f>
        <v>110055.06539214271</v>
      </c>
      <c r="F246" s="847">
        <f>SUM(E188:E241)/E246</f>
        <v>0.9722816988900792</v>
      </c>
      <c r="G246" s="848" t="s">
        <v>798</v>
      </c>
    </row>
    <row r="247" spans="1:18" s="850" customFormat="1">
      <c r="E247" s="849"/>
      <c r="F247" s="847">
        <f>SUM(E242:E245)/E246</f>
        <v>2.7718301109920931E-2</v>
      </c>
      <c r="G247" s="848" t="s">
        <v>787</v>
      </c>
    </row>
    <row r="250" spans="1:18">
      <c r="A250" s="8" t="s">
        <v>971</v>
      </c>
    </row>
    <row r="251" spans="1:18" customFormat="1" ht="43.75">
      <c r="A251" s="820" t="s">
        <v>940</v>
      </c>
      <c r="B251" s="820" t="s">
        <v>941</v>
      </c>
      <c r="C251" s="821"/>
      <c r="D251" s="821"/>
      <c r="E251" s="820" t="s">
        <v>942</v>
      </c>
      <c r="F251" s="820" t="s">
        <v>943</v>
      </c>
      <c r="G251" s="820" t="s">
        <v>944</v>
      </c>
      <c r="H251" s="820" t="s">
        <v>945</v>
      </c>
      <c r="I251" s="820" t="s">
        <v>946</v>
      </c>
      <c r="J251" s="820" t="s">
        <v>947</v>
      </c>
      <c r="K251" s="820" t="s">
        <v>948</v>
      </c>
      <c r="L251" s="820" t="s">
        <v>949</v>
      </c>
      <c r="M251" s="820" t="s">
        <v>950</v>
      </c>
      <c r="N251" s="820" t="s">
        <v>951</v>
      </c>
      <c r="O251" s="820" t="s">
        <v>952</v>
      </c>
      <c r="P251" s="822" t="s">
        <v>953</v>
      </c>
      <c r="Q251" s="823" t="s">
        <v>954</v>
      </c>
      <c r="R251" s="820" t="s">
        <v>955</v>
      </c>
    </row>
    <row r="252" spans="1:18" customFormat="1">
      <c r="A252" s="824" t="s">
        <v>962</v>
      </c>
      <c r="B252" s="824" t="s">
        <v>798</v>
      </c>
      <c r="C252" s="824"/>
      <c r="D252" s="824"/>
      <c r="E252" s="824" t="s">
        <v>785</v>
      </c>
      <c r="F252" s="824" t="s">
        <v>963</v>
      </c>
      <c r="G252" s="812" t="s">
        <v>956</v>
      </c>
      <c r="H252" s="812" t="s">
        <v>959</v>
      </c>
      <c r="I252" s="812" t="s">
        <v>958</v>
      </c>
      <c r="J252" s="812" t="s">
        <v>964</v>
      </c>
      <c r="K252" s="812" t="s">
        <v>965</v>
      </c>
      <c r="L252" s="812">
        <v>0.01</v>
      </c>
      <c r="M252">
        <v>0.975833333333333</v>
      </c>
      <c r="N252" s="825">
        <v>1296</v>
      </c>
      <c r="O252" s="812">
        <v>9.7583333333333307E-3</v>
      </c>
      <c r="P252" s="828">
        <v>1264.6799999999996</v>
      </c>
      <c r="Q252" s="825">
        <v>1296</v>
      </c>
      <c r="R252" s="812" t="s">
        <v>957</v>
      </c>
    </row>
    <row r="253" spans="1:18" customFormat="1">
      <c r="P253" s="834"/>
      <c r="Q253" s="835"/>
    </row>
    <row r="254" spans="1:18" customFormat="1">
      <c r="P254" s="834"/>
      <c r="Q254" s="835"/>
    </row>
    <row r="255" spans="1:18" customFormat="1">
      <c r="P255" s="834"/>
      <c r="Q255" s="835"/>
    </row>
    <row r="256" spans="1:18" customFormat="1">
      <c r="P256" s="834"/>
      <c r="Q256" s="835"/>
    </row>
    <row r="257" spans="1:24" customFormat="1">
      <c r="A257" s="838" t="s">
        <v>942</v>
      </c>
      <c r="B257" t="s">
        <v>785</v>
      </c>
      <c r="P257" s="834"/>
      <c r="Q257" s="835"/>
    </row>
    <row r="258" spans="1:24" customFormat="1">
      <c r="P258" s="834"/>
      <c r="Q258" s="835"/>
    </row>
    <row r="259" spans="1:24" customFormat="1">
      <c r="A259" s="838" t="s">
        <v>966</v>
      </c>
      <c r="B259" s="838" t="s">
        <v>967</v>
      </c>
      <c r="C259" s="838" t="s">
        <v>968</v>
      </c>
      <c r="D259" s="838"/>
      <c r="E259" s="838"/>
      <c r="F259" s="838"/>
      <c r="G259" s="838"/>
      <c r="H259" s="838"/>
      <c r="I259" s="838"/>
      <c r="J259" s="838"/>
      <c r="K259" s="838"/>
      <c r="L259" s="838"/>
      <c r="M259" s="838"/>
      <c r="N259" s="838"/>
      <c r="O259" s="838"/>
      <c r="P259" s="839"/>
      <c r="Q259" s="840"/>
      <c r="R259" s="838"/>
      <c r="S259" s="838"/>
      <c r="T259" s="838"/>
      <c r="U259" s="838"/>
      <c r="V259" s="838"/>
      <c r="W259" s="838"/>
      <c r="X259" s="838"/>
    </row>
    <row r="260" spans="1:24" customFormat="1">
      <c r="A260" s="812" t="s">
        <v>959</v>
      </c>
      <c r="B260" s="836">
        <v>1264.6799999999996</v>
      </c>
      <c r="C260" s="836">
        <v>9.7583333333333307E-3</v>
      </c>
      <c r="P260" s="834"/>
      <c r="Q260" s="835"/>
    </row>
    <row r="261" spans="1:24" customFormat="1">
      <c r="A261" s="837" t="s">
        <v>798</v>
      </c>
      <c r="B261" s="836">
        <v>1264.6799999999996</v>
      </c>
      <c r="C261" s="836">
        <v>9.7583333333333307E-3</v>
      </c>
      <c r="P261" s="834"/>
      <c r="Q261" s="835"/>
    </row>
    <row r="262" spans="1:24" customFormat="1">
      <c r="A262" s="812" t="s">
        <v>969</v>
      </c>
      <c r="B262" s="836">
        <v>1264.6799999999996</v>
      </c>
      <c r="C262" s="836">
        <v>9.7583333333333307E-3</v>
      </c>
      <c r="P262" s="834"/>
      <c r="Q262" s="835"/>
    </row>
    <row r="263" spans="1:24" customFormat="1">
      <c r="P263" s="834"/>
      <c r="Q263" s="835"/>
    </row>
    <row r="264" spans="1:24" customFormat="1">
      <c r="A264" t="s">
        <v>798</v>
      </c>
      <c r="B264" s="827">
        <v>1</v>
      </c>
      <c r="P264" s="834"/>
      <c r="Q264" s="835"/>
    </row>
    <row r="265" spans="1:24" customFormat="1">
      <c r="P265" s="834"/>
      <c r="Q265" s="835"/>
    </row>
    <row r="266" spans="1:24" customFormat="1">
      <c r="A266" s="826" t="s">
        <v>970</v>
      </c>
      <c r="P266" s="834"/>
      <c r="Q266" s="835"/>
    </row>
    <row r="269" spans="1:24">
      <c r="A269" s="8" t="s">
        <v>972</v>
      </c>
    </row>
    <row r="270" spans="1:24" customFormat="1" ht="43.75">
      <c r="A270" s="820" t="s">
        <v>940</v>
      </c>
      <c r="B270" s="820" t="s">
        <v>941</v>
      </c>
      <c r="C270" s="821"/>
      <c r="D270" s="821"/>
      <c r="E270" s="820" t="s">
        <v>942</v>
      </c>
      <c r="F270" s="820" t="s">
        <v>943</v>
      </c>
      <c r="G270" s="820" t="s">
        <v>944</v>
      </c>
      <c r="H270" s="820" t="s">
        <v>945</v>
      </c>
      <c r="I270" s="820" t="s">
        <v>946</v>
      </c>
      <c r="J270" s="820" t="s">
        <v>947</v>
      </c>
      <c r="K270" s="820" t="s">
        <v>948</v>
      </c>
      <c r="L270" s="820" t="s">
        <v>949</v>
      </c>
      <c r="M270" s="820" t="s">
        <v>950</v>
      </c>
      <c r="N270" s="820" t="s">
        <v>951</v>
      </c>
      <c r="O270" s="820" t="s">
        <v>952</v>
      </c>
      <c r="P270" s="822" t="s">
        <v>953</v>
      </c>
      <c r="Q270" s="823" t="s">
        <v>954</v>
      </c>
      <c r="R270" s="820" t="s">
        <v>955</v>
      </c>
    </row>
    <row r="271" spans="1:24" customFormat="1">
      <c r="A271" s="824">
        <v>192680</v>
      </c>
      <c r="B271" s="824" t="s">
        <v>798</v>
      </c>
      <c r="C271" s="824"/>
      <c r="D271" s="824"/>
      <c r="E271" s="824" t="s">
        <v>785</v>
      </c>
      <c r="F271" s="824" t="s">
        <v>973</v>
      </c>
      <c r="G271" s="812" t="s">
        <v>956</v>
      </c>
      <c r="H271" s="812" t="s">
        <v>974</v>
      </c>
      <c r="I271" s="812" t="s">
        <v>958</v>
      </c>
      <c r="J271" s="812" t="s">
        <v>975</v>
      </c>
      <c r="K271" s="812" t="s">
        <v>976</v>
      </c>
      <c r="L271" s="812">
        <v>8.4</v>
      </c>
      <c r="M271" s="812">
        <v>0.89849105338525981</v>
      </c>
      <c r="N271" s="812">
        <v>38589.599999999999</v>
      </c>
      <c r="O271" s="812">
        <v>7.5473248484361823</v>
      </c>
      <c r="P271" s="841">
        <v>34672.410353715823</v>
      </c>
      <c r="Q271" s="842">
        <v>38589.599999999999</v>
      </c>
      <c r="R271" s="812" t="s">
        <v>957</v>
      </c>
    </row>
    <row r="273" spans="1:5">
      <c r="A273" s="826" t="s">
        <v>977</v>
      </c>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s="837" t="s">
        <v>798</v>
      </c>
      <c r="B282" s="827">
        <v>1</v>
      </c>
      <c r="C282"/>
      <c r="D282"/>
      <c r="E282"/>
    </row>
    <row r="283" spans="1:5">
      <c r="A283" s="837"/>
      <c r="B283"/>
      <c r="C283"/>
      <c r="D283"/>
      <c r="E283"/>
    </row>
  </sheetData>
  <mergeCells count="1">
    <mergeCell ref="B16:X16"/>
  </mergeCells>
  <conditionalFormatting sqref="B22:J22 B24:J26 B38:J40 K36:K40 J23 J27 K22:M32">
    <cfRule type="cellIs" dxfId="23" priority="1" operator="equal">
      <formula>"n/a"</formula>
    </cfRule>
    <cfRule type="cellIs" dxfId="22" priority="2" operator="equal">
      <formula>0</formula>
    </cfRule>
  </conditionalFormatting>
  <conditionalFormatting sqref="K34:K35 N22:O40 B23:I23 B27:I27 L33:M40 B28:J37">
    <cfRule type="cellIs" dxfId="21" priority="15" operator="equal">
      <formula>"n/a"</formula>
    </cfRule>
    <cfRule type="cellIs" dxfId="20" priority="16" operator="equal">
      <formula>0</formula>
    </cfRule>
  </conditionalFormatting>
  <conditionalFormatting sqref="K33:K39">
    <cfRule type="cellIs" dxfId="19" priority="13" operator="equal">
      <formula>"n/a"</formula>
    </cfRule>
    <cfRule type="cellIs" dxfId="18" priority="14" operator="equal">
      <formula>0</formula>
    </cfRule>
  </conditionalFormatting>
  <conditionalFormatting sqref="K41">
    <cfRule type="cellIs" dxfId="17" priority="7" operator="equal">
      <formula>"n/a"</formula>
    </cfRule>
    <cfRule type="cellIs" dxfId="16" priority="8" operator="equal">
      <formula>0</formula>
    </cfRule>
  </conditionalFormatting>
  <conditionalFormatting sqref="J41">
    <cfRule type="cellIs" dxfId="15" priority="5" operator="equal">
      <formula>"n/a"</formula>
    </cfRule>
    <cfRule type="cellIs" dxfId="14" priority="6" operator="equal">
      <formula>0</formula>
    </cfRule>
  </conditionalFormatting>
  <conditionalFormatting sqref="K36">
    <cfRule type="cellIs" dxfId="13" priority="3" operator="equal">
      <formula>"n/a"</formula>
    </cfRule>
    <cfRule type="cellIs" dxfId="12" priority="4" operator="equal">
      <formula>0</formula>
    </cfRule>
  </conditionalFormatting>
  <pageMargins left="0.7" right="0.7" top="0.75" bottom="0.75" header="0.3" footer="0.3"/>
  <pageSetup orientation="portrait"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485" zoomScale="60" zoomScaleNormal="60" zoomScaleSheetLayoutView="80" zoomScalePageLayoutView="85" workbookViewId="0">
      <selection activeCell="AC543" sqref="AC543"/>
    </sheetView>
  </sheetViews>
  <sheetFormatPr defaultColWidth="9" defaultRowHeight="14.15" outlineLevelRow="1" outlineLevelCol="1"/>
  <cols>
    <col min="1" max="1" width="4.53515625" style="507" customWidth="1"/>
    <col min="2" max="2" width="43.53515625" style="252" customWidth="1"/>
    <col min="3" max="3" width="14" style="252" customWidth="1"/>
    <col min="4" max="4" width="18" style="251" customWidth="1"/>
    <col min="5" max="8" width="10.3828125" style="251" customWidth="1" outlineLevel="1"/>
    <col min="9" max="13" width="9" style="251" customWidth="1" outlineLevel="1"/>
    <col min="14" max="14" width="12.3828125" style="251" customWidth="1" outlineLevel="1"/>
    <col min="15" max="15" width="17.53515625" style="251" customWidth="1"/>
    <col min="16" max="24" width="9.3828125" style="251" customWidth="1" outlineLevel="1"/>
    <col min="25" max="25" width="14" style="253" customWidth="1"/>
    <col min="26" max="26" width="14.53515625" style="253" customWidth="1"/>
    <col min="27" max="27" width="17" style="253" customWidth="1"/>
    <col min="28" max="28" width="17.53515625" style="253" customWidth="1"/>
    <col min="29" max="35" width="14.53515625" style="253" customWidth="1"/>
    <col min="36" max="38" width="15" style="253" customWidth="1"/>
    <col min="39" max="39" width="14.3046875" style="254" customWidth="1"/>
    <col min="40" max="40" width="14.53515625" style="251" customWidth="1"/>
    <col min="41" max="41" width="15" style="251" customWidth="1"/>
    <col min="42" max="42" width="14" style="251" customWidth="1"/>
    <col min="43" max="43" width="9.53515625" style="251" customWidth="1"/>
    <col min="44" max="44" width="11" style="251" customWidth="1"/>
    <col min="45" max="45" width="12" style="251" customWidth="1"/>
    <col min="46" max="46" width="6.3828125" style="251" bestFit="1" customWidth="1"/>
    <col min="47" max="51" width="9" style="251"/>
    <col min="52" max="52" width="6.3828125" style="251" bestFit="1" customWidth="1"/>
    <col min="53" max="16384" width="9" style="251"/>
  </cols>
  <sheetData>
    <row r="1" spans="1:39" ht="164.25" customHeight="1"/>
    <row r="2" spans="1:39" ht="23.25" customHeight="1" thickBot="1"/>
    <row r="3" spans="1:39" ht="25.5" customHeight="1" thickBot="1">
      <c r="B3" s="901" t="s">
        <v>171</v>
      </c>
      <c r="C3" s="255" t="s">
        <v>175</v>
      </c>
      <c r="D3" s="505"/>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901"/>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3"/>
      <c r="C5" s="898" t="s">
        <v>551</v>
      </c>
      <c r="D5" s="899"/>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901" t="s">
        <v>504</v>
      </c>
      <c r="C7" s="902" t="s">
        <v>627</v>
      </c>
      <c r="D7" s="902"/>
      <c r="E7" s="902"/>
      <c r="F7" s="902"/>
      <c r="G7" s="902"/>
      <c r="H7" s="902"/>
      <c r="I7" s="902"/>
      <c r="J7" s="902"/>
      <c r="K7" s="902"/>
      <c r="L7" s="902"/>
      <c r="M7" s="902"/>
      <c r="N7" s="902"/>
      <c r="O7" s="902"/>
      <c r="P7" s="902"/>
      <c r="Q7" s="902"/>
      <c r="R7" s="902"/>
      <c r="S7" s="902"/>
      <c r="T7" s="902"/>
      <c r="U7" s="902"/>
      <c r="V7" s="902"/>
      <c r="W7" s="902"/>
      <c r="X7" s="902"/>
      <c r="Y7" s="604"/>
      <c r="Z7" s="604"/>
      <c r="AA7" s="604"/>
      <c r="AB7" s="604"/>
      <c r="AC7" s="604"/>
      <c r="AD7" s="604"/>
      <c r="AE7" s="268"/>
      <c r="AF7" s="268"/>
      <c r="AG7" s="268"/>
      <c r="AH7" s="268"/>
      <c r="AI7" s="268"/>
      <c r="AJ7" s="268"/>
      <c r="AK7" s="268"/>
      <c r="AL7" s="268"/>
    </row>
    <row r="8" spans="1:39" s="269" customFormat="1" ht="58.5" customHeight="1">
      <c r="A8" s="507"/>
      <c r="B8" s="901"/>
      <c r="C8" s="902" t="s">
        <v>565</v>
      </c>
      <c r="D8" s="902"/>
      <c r="E8" s="902"/>
      <c r="F8" s="902"/>
      <c r="G8" s="902"/>
      <c r="H8" s="902"/>
      <c r="I8" s="902"/>
      <c r="J8" s="902"/>
      <c r="K8" s="902"/>
      <c r="L8" s="902"/>
      <c r="M8" s="902"/>
      <c r="N8" s="902"/>
      <c r="O8" s="902"/>
      <c r="P8" s="902"/>
      <c r="Q8" s="902"/>
      <c r="R8" s="902"/>
      <c r="S8" s="902"/>
      <c r="T8" s="902"/>
      <c r="U8" s="902"/>
      <c r="V8" s="902"/>
      <c r="W8" s="902"/>
      <c r="X8" s="902"/>
      <c r="Y8" s="604"/>
      <c r="Z8" s="604"/>
      <c r="AA8" s="604"/>
      <c r="AB8" s="604"/>
      <c r="AC8" s="604"/>
      <c r="AD8" s="604"/>
      <c r="AE8" s="270"/>
      <c r="AF8" s="253"/>
      <c r="AG8" s="253"/>
      <c r="AH8" s="253"/>
      <c r="AI8" s="253"/>
      <c r="AJ8" s="253"/>
      <c r="AK8" s="253"/>
      <c r="AL8" s="253"/>
      <c r="AM8" s="254"/>
    </row>
    <row r="9" spans="1:39" s="269" customFormat="1" ht="57.75" customHeight="1">
      <c r="A9" s="507"/>
      <c r="B9" s="271"/>
      <c r="C9" s="902" t="s">
        <v>564</v>
      </c>
      <c r="D9" s="902"/>
      <c r="E9" s="902"/>
      <c r="F9" s="902"/>
      <c r="G9" s="902"/>
      <c r="H9" s="902"/>
      <c r="I9" s="902"/>
      <c r="J9" s="902"/>
      <c r="K9" s="902"/>
      <c r="L9" s="902"/>
      <c r="M9" s="902"/>
      <c r="N9" s="902"/>
      <c r="O9" s="902"/>
      <c r="P9" s="902"/>
      <c r="Q9" s="902"/>
      <c r="R9" s="902"/>
      <c r="S9" s="902"/>
      <c r="T9" s="902"/>
      <c r="U9" s="902"/>
      <c r="V9" s="902"/>
      <c r="W9" s="902"/>
      <c r="X9" s="902"/>
      <c r="Y9" s="604"/>
      <c r="Z9" s="604"/>
      <c r="AA9" s="604"/>
      <c r="AB9" s="604"/>
      <c r="AC9" s="604"/>
      <c r="AD9" s="604"/>
      <c r="AE9" s="270"/>
      <c r="AF9" s="253"/>
      <c r="AG9" s="253"/>
      <c r="AH9" s="253"/>
      <c r="AI9" s="253"/>
      <c r="AJ9" s="253"/>
      <c r="AK9" s="253"/>
      <c r="AL9" s="253"/>
      <c r="AM9" s="254"/>
    </row>
    <row r="10" spans="1:39" ht="41.25" customHeight="1">
      <c r="B10" s="273"/>
      <c r="C10" s="902" t="s">
        <v>630</v>
      </c>
      <c r="D10" s="902"/>
      <c r="E10" s="902"/>
      <c r="F10" s="902"/>
      <c r="G10" s="902"/>
      <c r="H10" s="902"/>
      <c r="I10" s="902"/>
      <c r="J10" s="902"/>
      <c r="K10" s="902"/>
      <c r="L10" s="902"/>
      <c r="M10" s="902"/>
      <c r="N10" s="902"/>
      <c r="O10" s="902"/>
      <c r="P10" s="902"/>
      <c r="Q10" s="902"/>
      <c r="R10" s="902"/>
      <c r="S10" s="902"/>
      <c r="T10" s="902"/>
      <c r="U10" s="902"/>
      <c r="V10" s="902"/>
      <c r="W10" s="902"/>
      <c r="X10" s="902"/>
      <c r="Y10" s="604"/>
      <c r="Z10" s="604"/>
      <c r="AA10" s="604"/>
      <c r="AB10" s="604"/>
      <c r="AC10" s="604"/>
      <c r="AD10" s="604"/>
      <c r="AE10" s="270"/>
      <c r="AF10" s="274"/>
      <c r="AG10" s="274"/>
      <c r="AH10" s="274"/>
      <c r="AI10" s="274"/>
      <c r="AJ10" s="274"/>
      <c r="AK10" s="274"/>
      <c r="AL10" s="274"/>
    </row>
    <row r="11" spans="1:39" ht="53.25" customHeight="1">
      <c r="C11" s="902" t="s">
        <v>615</v>
      </c>
      <c r="D11" s="902"/>
      <c r="E11" s="902"/>
      <c r="F11" s="902"/>
      <c r="G11" s="902"/>
      <c r="H11" s="902"/>
      <c r="I11" s="902"/>
      <c r="J11" s="902"/>
      <c r="K11" s="902"/>
      <c r="L11" s="902"/>
      <c r="M11" s="902"/>
      <c r="N11" s="902"/>
      <c r="O11" s="902"/>
      <c r="P11" s="902"/>
      <c r="Q11" s="902"/>
      <c r="R11" s="902"/>
      <c r="S11" s="902"/>
      <c r="T11" s="902"/>
      <c r="U11" s="902"/>
      <c r="V11" s="902"/>
      <c r="W11" s="902"/>
      <c r="X11" s="902"/>
      <c r="Y11" s="604"/>
      <c r="Z11" s="604"/>
      <c r="AA11" s="604"/>
      <c r="AB11" s="604"/>
      <c r="AC11" s="604"/>
      <c r="AD11" s="604"/>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901"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0"/>
      <c r="AF13" s="274"/>
      <c r="AG13" s="274"/>
      <c r="AH13" s="274"/>
      <c r="AI13" s="274"/>
      <c r="AJ13" s="274"/>
      <c r="AK13" s="274"/>
      <c r="AL13" s="274"/>
      <c r="AM13" s="251"/>
    </row>
    <row r="14" spans="1:39" ht="20.25" customHeight="1">
      <c r="B14" s="901"/>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0"/>
      <c r="AF14" s="274"/>
      <c r="AG14" s="274"/>
      <c r="AH14" s="274"/>
      <c r="AI14" s="274"/>
      <c r="AJ14" s="274"/>
      <c r="AK14" s="274"/>
      <c r="AL14" s="274"/>
      <c r="AM14" s="251"/>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0"/>
      <c r="AF15" s="274"/>
      <c r="AG15" s="274"/>
      <c r="AH15" s="274"/>
      <c r="AI15" s="274"/>
      <c r="AJ15" s="274"/>
      <c r="AK15" s="274"/>
      <c r="AL15" s="274"/>
      <c r="AM15" s="251"/>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45">
      <c r="B18" s="278" t="s">
        <v>241</v>
      </c>
      <c r="C18" s="279"/>
      <c r="E18" s="588"/>
      <c r="O18" s="279"/>
      <c r="Y18" s="268"/>
      <c r="Z18" s="265"/>
      <c r="AA18" s="265"/>
      <c r="AB18" s="265"/>
      <c r="AC18" s="265"/>
      <c r="AD18" s="265"/>
      <c r="AE18" s="265"/>
      <c r="AF18" s="265"/>
      <c r="AG18" s="265"/>
      <c r="AH18" s="265"/>
      <c r="AI18" s="265"/>
      <c r="AJ18" s="265"/>
      <c r="AK18" s="265"/>
      <c r="AL18" s="265"/>
      <c r="AM18" s="280"/>
    </row>
    <row r="19" spans="1:39" s="281" customFormat="1" ht="36" customHeight="1">
      <c r="A19" s="507"/>
      <c r="B19" s="903" t="s">
        <v>211</v>
      </c>
      <c r="C19" s="905" t="s">
        <v>33</v>
      </c>
      <c r="D19" s="282" t="s">
        <v>421</v>
      </c>
      <c r="E19" s="907" t="s">
        <v>209</v>
      </c>
      <c r="F19" s="908"/>
      <c r="G19" s="908"/>
      <c r="H19" s="908"/>
      <c r="I19" s="908"/>
      <c r="J19" s="908"/>
      <c r="K19" s="908"/>
      <c r="L19" s="908"/>
      <c r="M19" s="909"/>
      <c r="N19" s="913" t="s">
        <v>213</v>
      </c>
      <c r="O19" s="282" t="s">
        <v>422</v>
      </c>
      <c r="P19" s="907" t="s">
        <v>212</v>
      </c>
      <c r="Q19" s="908"/>
      <c r="R19" s="908"/>
      <c r="S19" s="908"/>
      <c r="T19" s="908"/>
      <c r="U19" s="908"/>
      <c r="V19" s="908"/>
      <c r="W19" s="908"/>
      <c r="X19" s="909"/>
      <c r="Y19" s="910" t="s">
        <v>243</v>
      </c>
      <c r="Z19" s="911"/>
      <c r="AA19" s="911"/>
      <c r="AB19" s="911"/>
      <c r="AC19" s="911"/>
      <c r="AD19" s="911"/>
      <c r="AE19" s="911"/>
      <c r="AF19" s="911"/>
      <c r="AG19" s="911"/>
      <c r="AH19" s="911"/>
      <c r="AI19" s="911"/>
      <c r="AJ19" s="911"/>
      <c r="AK19" s="911"/>
      <c r="AL19" s="911"/>
      <c r="AM19" s="912"/>
    </row>
    <row r="20" spans="1:39" s="281" customFormat="1" ht="59.25" customHeight="1">
      <c r="A20" s="507"/>
      <c r="B20" s="904"/>
      <c r="C20" s="906"/>
      <c r="D20" s="283">
        <v>2011</v>
      </c>
      <c r="E20" s="283">
        <v>2012</v>
      </c>
      <c r="F20" s="283">
        <v>2013</v>
      </c>
      <c r="G20" s="283">
        <v>2014</v>
      </c>
      <c r="H20" s="283">
        <v>2015</v>
      </c>
      <c r="I20" s="283">
        <v>2016</v>
      </c>
      <c r="J20" s="283">
        <v>2017</v>
      </c>
      <c r="K20" s="283">
        <v>2018</v>
      </c>
      <c r="L20" s="283">
        <v>2019</v>
      </c>
      <c r="M20" s="283">
        <v>2020</v>
      </c>
      <c r="N20" s="914"/>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GS&lt;50 kW</v>
      </c>
      <c r="AA20" s="284" t="str">
        <f>'1.  LRAMVA Summary'!F52</f>
        <v>General Service 50 - 4,999 kW</v>
      </c>
      <c r="AB20" s="284" t="str">
        <f>'1.  LRAMVA Summary'!G52</f>
        <v>Sentinel Lighting</v>
      </c>
      <c r="AC20" s="284" t="str">
        <f>'1.  LRAMVA Summary'!H52</f>
        <v>Street Lighting</v>
      </c>
      <c r="AD20" s="284" t="str">
        <f>'1.  LRAMVA Summary'!I52</f>
        <v>Unmetered Scattered Load</v>
      </c>
      <c r="AE20" s="284" t="str">
        <f>'1.  LRAMVA Summary'!J52</f>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8"/>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v>
      </c>
      <c r="AD21" s="289" t="str">
        <f>'1.  LRAMVA Summary'!I53</f>
        <v>kWh</v>
      </c>
      <c r="AE21" s="289">
        <f>'1.  LRAMVA Summary'!J53</f>
        <v>0</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7">
        <v>1</v>
      </c>
      <c r="B22" s="292" t="s">
        <v>1</v>
      </c>
      <c r="C22" s="289" t="s">
        <v>25</v>
      </c>
      <c r="D22" s="293">
        <v>21127.837540197204</v>
      </c>
      <c r="E22" s="293">
        <v>21127.837540197204</v>
      </c>
      <c r="F22" s="293">
        <v>21127.837540197204</v>
      </c>
      <c r="G22" s="293">
        <v>20825.02555236045</v>
      </c>
      <c r="H22" s="293">
        <v>17798.386775155835</v>
      </c>
      <c r="I22" s="293">
        <v>0</v>
      </c>
      <c r="J22" s="293">
        <v>0</v>
      </c>
      <c r="K22" s="293">
        <v>0</v>
      </c>
      <c r="L22" s="293">
        <v>0</v>
      </c>
      <c r="M22" s="293">
        <v>0</v>
      </c>
      <c r="N22" s="289"/>
      <c r="O22" s="293">
        <v>3.2018817160411261</v>
      </c>
      <c r="P22" s="293">
        <v>3.2018817160411261</v>
      </c>
      <c r="Q22" s="293">
        <v>3.2018817160411261</v>
      </c>
      <c r="R22" s="293">
        <v>2.8632622125128813</v>
      </c>
      <c r="S22" s="293">
        <v>2.3401269692362918</v>
      </c>
      <c r="T22" s="293">
        <v>0</v>
      </c>
      <c r="U22" s="293">
        <v>0</v>
      </c>
      <c r="V22" s="293">
        <v>0</v>
      </c>
      <c r="W22" s="293">
        <v>0</v>
      </c>
      <c r="X22" s="293">
        <v>0</v>
      </c>
      <c r="Y22" s="408">
        <v>1</v>
      </c>
      <c r="Z22" s="408"/>
      <c r="AA22" s="408"/>
      <c r="AB22" s="408"/>
      <c r="AC22" s="408"/>
      <c r="AD22" s="408"/>
      <c r="AE22" s="408"/>
      <c r="AF22" s="408"/>
      <c r="AG22" s="408"/>
      <c r="AH22" s="408"/>
      <c r="AI22" s="408"/>
      <c r="AJ22" s="408"/>
      <c r="AK22" s="408"/>
      <c r="AL22" s="408"/>
      <c r="AM22" s="294">
        <f>SUM(Y22:AL22)</f>
        <v>1</v>
      </c>
    </row>
    <row r="23" spans="1:39" s="281" customFormat="1" ht="15" outlineLevel="1">
      <c r="A23" s="507"/>
      <c r="B23" s="292" t="s">
        <v>214</v>
      </c>
      <c r="C23" s="289" t="s">
        <v>163</v>
      </c>
      <c r="D23" s="293"/>
      <c r="E23" s="293"/>
      <c r="F23" s="293"/>
      <c r="G23" s="293"/>
      <c r="H23" s="293"/>
      <c r="I23" s="293"/>
      <c r="J23" s="293"/>
      <c r="K23" s="293"/>
      <c r="L23" s="293"/>
      <c r="M23" s="293"/>
      <c r="N23" s="466"/>
      <c r="O23" s="293"/>
      <c r="P23" s="293"/>
      <c r="Q23" s="293"/>
      <c r="R23" s="293"/>
      <c r="S23" s="293"/>
      <c r="T23" s="293"/>
      <c r="U23" s="293"/>
      <c r="V23" s="293"/>
      <c r="W23" s="293"/>
      <c r="X23" s="293"/>
      <c r="Y23" s="409">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45" outlineLevel="1">
      <c r="A24" s="509"/>
      <c r="B24" s="296"/>
      <c r="C24" s="297"/>
      <c r="D24" s="297"/>
      <c r="E24" s="297"/>
      <c r="F24" s="297"/>
      <c r="G24" s="297"/>
      <c r="H24" s="297"/>
      <c r="I24" s="297"/>
      <c r="J24" s="297"/>
      <c r="K24" s="297"/>
      <c r="L24" s="297"/>
      <c r="M24" s="297"/>
      <c r="O24" s="297"/>
      <c r="P24" s="297"/>
      <c r="Q24" s="297"/>
      <c r="R24" s="297"/>
      <c r="S24" s="297"/>
      <c r="T24" s="297"/>
      <c r="U24" s="297"/>
      <c r="V24" s="297"/>
      <c r="W24" s="297"/>
      <c r="X24" s="297"/>
      <c r="Y24" s="410"/>
      <c r="Z24" s="411"/>
      <c r="AA24" s="411"/>
      <c r="AB24" s="411"/>
      <c r="AC24" s="411"/>
      <c r="AD24" s="411"/>
      <c r="AE24" s="411"/>
      <c r="AF24" s="411"/>
      <c r="AG24" s="411"/>
      <c r="AH24" s="411"/>
      <c r="AI24" s="411"/>
      <c r="AJ24" s="411"/>
      <c r="AK24" s="411"/>
      <c r="AL24" s="411"/>
      <c r="AM24" s="300"/>
    </row>
    <row r="25" spans="1:39" s="281" customFormat="1" ht="15" outlineLevel="1">
      <c r="A25" s="507">
        <v>2</v>
      </c>
      <c r="B25" s="292" t="s">
        <v>2</v>
      </c>
      <c r="C25" s="289" t="s">
        <v>25</v>
      </c>
      <c r="D25" s="293">
        <v>571.70179169004348</v>
      </c>
      <c r="E25" s="293">
        <v>571.70179169004348</v>
      </c>
      <c r="F25" s="293">
        <v>571.70179169004348</v>
      </c>
      <c r="G25" s="293">
        <v>48.925849185671922</v>
      </c>
      <c r="H25" s="293">
        <v>0</v>
      </c>
      <c r="I25" s="293">
        <v>0</v>
      </c>
      <c r="J25" s="293">
        <v>0</v>
      </c>
      <c r="K25" s="293">
        <v>0</v>
      </c>
      <c r="L25" s="293">
        <v>0</v>
      </c>
      <c r="M25" s="293">
        <v>0</v>
      </c>
      <c r="N25" s="289"/>
      <c r="O25" s="293">
        <v>0.61203342842688679</v>
      </c>
      <c r="P25" s="293">
        <v>0.61203342842688679</v>
      </c>
      <c r="Q25" s="293">
        <v>0.61203342842688679</v>
      </c>
      <c r="R25" s="293">
        <v>2.7439233950105602E-2</v>
      </c>
      <c r="S25" s="293">
        <v>0</v>
      </c>
      <c r="T25" s="293">
        <v>0</v>
      </c>
      <c r="U25" s="293">
        <v>0</v>
      </c>
      <c r="V25" s="293">
        <v>0</v>
      </c>
      <c r="W25" s="293">
        <v>0</v>
      </c>
      <c r="X25" s="293">
        <v>0</v>
      </c>
      <c r="Y25" s="408">
        <v>1</v>
      </c>
      <c r="Z25" s="408"/>
      <c r="AA25" s="408"/>
      <c r="AB25" s="408"/>
      <c r="AC25" s="408"/>
      <c r="AD25" s="408"/>
      <c r="AE25" s="408"/>
      <c r="AF25" s="408"/>
      <c r="AG25" s="408"/>
      <c r="AH25" s="408"/>
      <c r="AI25" s="408"/>
      <c r="AJ25" s="408"/>
      <c r="AK25" s="408"/>
      <c r="AL25" s="408"/>
      <c r="AM25" s="294">
        <f>SUM(Y25:AL25)</f>
        <v>1</v>
      </c>
    </row>
    <row r="26" spans="1:39" s="281" customFormat="1" ht="15" outlineLevel="1">
      <c r="A26" s="507"/>
      <c r="B26" s="292" t="s">
        <v>214</v>
      </c>
      <c r="C26" s="289" t="s">
        <v>163</v>
      </c>
      <c r="D26" s="293"/>
      <c r="E26" s="293"/>
      <c r="F26" s="293"/>
      <c r="G26" s="293"/>
      <c r="H26" s="293"/>
      <c r="I26" s="293"/>
      <c r="J26" s="293"/>
      <c r="K26" s="293"/>
      <c r="L26" s="293"/>
      <c r="M26" s="293"/>
      <c r="N26" s="466"/>
      <c r="O26" s="293"/>
      <c r="P26" s="293"/>
      <c r="Q26" s="293"/>
      <c r="R26" s="293"/>
      <c r="S26" s="293"/>
      <c r="T26" s="293"/>
      <c r="U26" s="293"/>
      <c r="V26" s="293"/>
      <c r="W26" s="293"/>
      <c r="X26" s="293"/>
      <c r="Y26" s="409">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45" outlineLevel="1">
      <c r="A27" s="509"/>
      <c r="B27" s="296"/>
      <c r="C27" s="297"/>
      <c r="D27" s="302"/>
      <c r="E27" s="302"/>
      <c r="F27" s="302"/>
      <c r="G27" s="302"/>
      <c r="H27" s="302"/>
      <c r="I27" s="302"/>
      <c r="J27" s="302"/>
      <c r="K27" s="302"/>
      <c r="L27" s="302"/>
      <c r="M27" s="302"/>
      <c r="O27" s="302"/>
      <c r="P27" s="302"/>
      <c r="Q27" s="302"/>
      <c r="R27" s="302"/>
      <c r="S27" s="302"/>
      <c r="T27" s="302"/>
      <c r="U27" s="302"/>
      <c r="V27" s="302"/>
      <c r="W27" s="302"/>
      <c r="X27" s="302"/>
      <c r="Y27" s="410"/>
      <c r="Z27" s="411"/>
      <c r="AA27" s="411"/>
      <c r="AB27" s="411"/>
      <c r="AC27" s="411"/>
      <c r="AD27" s="411"/>
      <c r="AE27" s="411"/>
      <c r="AF27" s="411"/>
      <c r="AG27" s="411"/>
      <c r="AH27" s="411"/>
      <c r="AI27" s="411"/>
      <c r="AJ27" s="411"/>
      <c r="AK27" s="411"/>
      <c r="AL27" s="411"/>
      <c r="AM27" s="300"/>
    </row>
    <row r="28" spans="1:39" s="281" customFormat="1" ht="15" outlineLevel="1">
      <c r="A28" s="507">
        <v>3</v>
      </c>
      <c r="B28" s="292" t="s">
        <v>3</v>
      </c>
      <c r="C28" s="289" t="s">
        <v>25</v>
      </c>
      <c r="D28" s="293">
        <v>662.71579635862327</v>
      </c>
      <c r="E28" s="293">
        <v>662.71579635862327</v>
      </c>
      <c r="F28" s="293">
        <v>662.71579635862327</v>
      </c>
      <c r="G28" s="293">
        <v>662.71579635862327</v>
      </c>
      <c r="H28" s="293">
        <v>662.71579635862327</v>
      </c>
      <c r="I28" s="293">
        <v>662.71579635862327</v>
      </c>
      <c r="J28" s="293">
        <v>662.71579635862327</v>
      </c>
      <c r="K28" s="293">
        <v>662.71579635862327</v>
      </c>
      <c r="L28" s="293">
        <v>662.71579635862327</v>
      </c>
      <c r="M28" s="293">
        <v>662.71579635862327</v>
      </c>
      <c r="N28" s="289"/>
      <c r="O28" s="293">
        <v>0.35394291479586526</v>
      </c>
      <c r="P28" s="293">
        <v>0.35394291479586526</v>
      </c>
      <c r="Q28" s="293">
        <v>0.35394291479586526</v>
      </c>
      <c r="R28" s="293">
        <v>0.35394291479586526</v>
      </c>
      <c r="S28" s="293">
        <v>0.35394291479586526</v>
      </c>
      <c r="T28" s="293">
        <v>0.35394291479586526</v>
      </c>
      <c r="U28" s="293">
        <v>0.35394291479586526</v>
      </c>
      <c r="V28" s="293">
        <v>0.35394291479586526</v>
      </c>
      <c r="W28" s="293">
        <v>0.35394291479586526</v>
      </c>
      <c r="X28" s="293">
        <v>0.35394291479586526</v>
      </c>
      <c r="Y28" s="408">
        <v>1</v>
      </c>
      <c r="Z28" s="408"/>
      <c r="AA28" s="408"/>
      <c r="AB28" s="408"/>
      <c r="AC28" s="408"/>
      <c r="AD28" s="408"/>
      <c r="AE28" s="408"/>
      <c r="AF28" s="408"/>
      <c r="AG28" s="408"/>
      <c r="AH28" s="408"/>
      <c r="AI28" s="408"/>
      <c r="AJ28" s="408"/>
      <c r="AK28" s="408"/>
      <c r="AL28" s="408"/>
      <c r="AM28" s="294">
        <f>SUM(Y28:AL28)</f>
        <v>1</v>
      </c>
    </row>
    <row r="29" spans="1:39" s="281" customFormat="1" ht="15" outlineLevel="1">
      <c r="A29" s="507"/>
      <c r="B29" s="292" t="s">
        <v>214</v>
      </c>
      <c r="C29" s="289" t="s">
        <v>163</v>
      </c>
      <c r="D29" s="293">
        <v>610.73980397965011</v>
      </c>
      <c r="E29" s="293">
        <v>610.73980397965011</v>
      </c>
      <c r="F29" s="293">
        <v>610.73980397965011</v>
      </c>
      <c r="G29" s="293">
        <v>610.73980397965011</v>
      </c>
      <c r="H29" s="293">
        <v>610.73980397965011</v>
      </c>
      <c r="I29" s="293">
        <v>610.73980397965011</v>
      </c>
      <c r="J29" s="293">
        <v>610.73980397965011</v>
      </c>
      <c r="K29" s="293">
        <v>610.73980397965011</v>
      </c>
      <c r="L29" s="293">
        <v>610.73980397965011</v>
      </c>
      <c r="M29" s="293">
        <v>610.73980397965011</v>
      </c>
      <c r="N29" s="466"/>
      <c r="O29" s="293">
        <v>0.28905289935403128</v>
      </c>
      <c r="P29" s="293">
        <v>0.28905289935403128</v>
      </c>
      <c r="Q29" s="293">
        <v>0.28905289935403128</v>
      </c>
      <c r="R29" s="293">
        <v>0.28905289935403128</v>
      </c>
      <c r="S29" s="293">
        <v>0.28905289935403128</v>
      </c>
      <c r="T29" s="293">
        <v>0.28905289935403128</v>
      </c>
      <c r="U29" s="293">
        <v>0.28905289935403128</v>
      </c>
      <c r="V29" s="293">
        <v>0.28905289935403128</v>
      </c>
      <c r="W29" s="293">
        <v>0.28905289935403128</v>
      </c>
      <c r="X29" s="293">
        <v>0.28905289935403128</v>
      </c>
      <c r="Y29" s="409">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7"/>
      <c r="B30" s="292"/>
      <c r="C30" s="303"/>
      <c r="D30" s="289"/>
      <c r="E30" s="289"/>
      <c r="F30" s="289"/>
      <c r="G30" s="289"/>
      <c r="H30" s="289"/>
      <c r="I30" s="289"/>
      <c r="J30" s="289"/>
      <c r="K30" s="289"/>
      <c r="L30" s="289"/>
      <c r="M30" s="289"/>
      <c r="O30" s="289"/>
      <c r="P30" s="289"/>
      <c r="Q30" s="289"/>
      <c r="R30" s="289"/>
      <c r="S30" s="289"/>
      <c r="T30" s="289"/>
      <c r="U30" s="289"/>
      <c r="V30" s="289"/>
      <c r="W30" s="289"/>
      <c r="X30" s="289"/>
      <c r="Y30" s="410"/>
      <c r="Z30" s="410"/>
      <c r="AA30" s="410"/>
      <c r="AB30" s="410"/>
      <c r="AC30" s="410"/>
      <c r="AD30" s="410"/>
      <c r="AE30" s="410"/>
      <c r="AF30" s="410"/>
      <c r="AG30" s="410"/>
      <c r="AH30" s="410"/>
      <c r="AI30" s="410"/>
      <c r="AJ30" s="410"/>
      <c r="AK30" s="410"/>
      <c r="AL30" s="410"/>
      <c r="AM30" s="304"/>
    </row>
    <row r="31" spans="1:39" s="281" customFormat="1" ht="15" outlineLevel="1">
      <c r="A31" s="507">
        <v>4</v>
      </c>
      <c r="B31" s="292" t="s">
        <v>4</v>
      </c>
      <c r="C31" s="289" t="s">
        <v>25</v>
      </c>
      <c r="D31" s="293">
        <v>16029.066128990948</v>
      </c>
      <c r="E31" s="293">
        <v>16029.066128990948</v>
      </c>
      <c r="F31" s="293">
        <v>16029.066128990948</v>
      </c>
      <c r="G31" s="293">
        <v>16029.066128990948</v>
      </c>
      <c r="H31" s="293">
        <v>14740.027187057369</v>
      </c>
      <c r="I31" s="293">
        <v>13331.806441113649</v>
      </c>
      <c r="J31" s="293">
        <v>10433.472896000578</v>
      </c>
      <c r="K31" s="293">
        <v>10366.050999391702</v>
      </c>
      <c r="L31" s="293">
        <v>13063.310687269002</v>
      </c>
      <c r="M31" s="293">
        <v>4967.7393057473691</v>
      </c>
      <c r="N31" s="289"/>
      <c r="O31" s="293">
        <v>0.98797628256481529</v>
      </c>
      <c r="P31" s="293">
        <v>0.98797628256481529</v>
      </c>
      <c r="Q31" s="293">
        <v>0.98797628256481529</v>
      </c>
      <c r="R31" s="293">
        <v>0.98797628256481529</v>
      </c>
      <c r="S31" s="293">
        <v>0.92828997675566072</v>
      </c>
      <c r="T31" s="293">
        <v>0.86308520182224069</v>
      </c>
      <c r="U31" s="293">
        <v>0.72888380830106336</v>
      </c>
      <c r="V31" s="293">
        <v>0.72118724476123741</v>
      </c>
      <c r="W31" s="293">
        <v>0.84607832550381212</v>
      </c>
      <c r="X31" s="293">
        <v>0.47122948777006546</v>
      </c>
      <c r="Y31" s="408">
        <v>1</v>
      </c>
      <c r="Z31" s="408"/>
      <c r="AA31" s="408"/>
      <c r="AB31" s="408"/>
      <c r="AC31" s="408"/>
      <c r="AD31" s="408"/>
      <c r="AE31" s="408"/>
      <c r="AF31" s="408"/>
      <c r="AG31" s="408"/>
      <c r="AH31" s="408"/>
      <c r="AI31" s="408"/>
      <c r="AJ31" s="408"/>
      <c r="AK31" s="408"/>
      <c r="AL31" s="408"/>
      <c r="AM31" s="294">
        <f>SUM(Y31:AL31)</f>
        <v>1</v>
      </c>
    </row>
    <row r="32" spans="1:39" s="281" customFormat="1" ht="15" outlineLevel="1">
      <c r="A32" s="507"/>
      <c r="B32" s="292" t="s">
        <v>214</v>
      </c>
      <c r="C32" s="289" t="s">
        <v>163</v>
      </c>
      <c r="D32" s="293">
        <v>236.84484221091736</v>
      </c>
      <c r="E32" s="293">
        <v>236.84484221091736</v>
      </c>
      <c r="F32" s="293">
        <v>236.84484221091736</v>
      </c>
      <c r="G32" s="293">
        <v>236.84484221091736</v>
      </c>
      <c r="H32" s="293">
        <v>236.84484221091736</v>
      </c>
      <c r="I32" s="293">
        <v>216.40057992033138</v>
      </c>
      <c r="J32" s="293">
        <v>132.75988505058112</v>
      </c>
      <c r="K32" s="293">
        <v>132.57912929559754</v>
      </c>
      <c r="L32" s="293">
        <v>132.57912929559754</v>
      </c>
      <c r="M32" s="293">
        <v>46.961467484967272</v>
      </c>
      <c r="N32" s="466"/>
      <c r="O32" s="293">
        <v>1.3832367531447384E-2</v>
      </c>
      <c r="P32" s="293">
        <v>1.3832367531447384E-2</v>
      </c>
      <c r="Q32" s="293">
        <v>1.3832367531447384E-2</v>
      </c>
      <c r="R32" s="293">
        <v>1.3832367531447384E-2</v>
      </c>
      <c r="S32" s="293">
        <v>1.3832367531447384E-2</v>
      </c>
      <c r="T32" s="293">
        <v>1.2885737874714051E-2</v>
      </c>
      <c r="U32" s="293">
        <v>9.012926953581038E-3</v>
      </c>
      <c r="V32" s="293">
        <v>8.9922927349756054E-3</v>
      </c>
      <c r="W32" s="293">
        <v>8.9922927349756054E-3</v>
      </c>
      <c r="X32" s="293">
        <v>5.0279424122237765E-3</v>
      </c>
      <c r="Y32" s="409">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7"/>
      <c r="B33" s="292"/>
      <c r="C33" s="303"/>
      <c r="D33" s="302"/>
      <c r="E33" s="302"/>
      <c r="F33" s="302"/>
      <c r="G33" s="302"/>
      <c r="H33" s="302"/>
      <c r="I33" s="302"/>
      <c r="J33" s="302"/>
      <c r="K33" s="302"/>
      <c r="L33" s="302"/>
      <c r="M33" s="302"/>
      <c r="N33" s="289"/>
      <c r="O33" s="302"/>
      <c r="P33" s="302"/>
      <c r="Q33" s="302"/>
      <c r="R33" s="302"/>
      <c r="S33" s="302"/>
      <c r="T33" s="302"/>
      <c r="U33" s="302"/>
      <c r="V33" s="302"/>
      <c r="W33" s="302"/>
      <c r="X33" s="302"/>
      <c r="Y33" s="410"/>
      <c r="Z33" s="410"/>
      <c r="AA33" s="410"/>
      <c r="AB33" s="410"/>
      <c r="AC33" s="410"/>
      <c r="AD33" s="410"/>
      <c r="AE33" s="410"/>
      <c r="AF33" s="410"/>
      <c r="AG33" s="410"/>
      <c r="AH33" s="410"/>
      <c r="AI33" s="410"/>
      <c r="AJ33" s="410"/>
      <c r="AK33" s="410"/>
      <c r="AL33" s="410"/>
      <c r="AM33" s="304"/>
    </row>
    <row r="34" spans="1:39" s="281" customFormat="1" ht="15" outlineLevel="1">
      <c r="A34" s="507">
        <v>5</v>
      </c>
      <c r="B34" s="292" t="s">
        <v>5</v>
      </c>
      <c r="C34" s="289" t="s">
        <v>25</v>
      </c>
      <c r="D34" s="293">
        <v>25249.920719949194</v>
      </c>
      <c r="E34" s="293">
        <v>25249.920719949194</v>
      </c>
      <c r="F34" s="293">
        <v>25249.920719949194</v>
      </c>
      <c r="G34" s="293">
        <v>25249.920719949194</v>
      </c>
      <c r="H34" s="293">
        <v>23076.568012323121</v>
      </c>
      <c r="I34" s="293">
        <v>20702.271727262025</v>
      </c>
      <c r="J34" s="293">
        <v>15608.19314547519</v>
      </c>
      <c r="K34" s="293">
        <v>15551.255082655363</v>
      </c>
      <c r="L34" s="293">
        <v>20098.904075342536</v>
      </c>
      <c r="M34" s="293">
        <v>6449.5631520822544</v>
      </c>
      <c r="N34" s="289"/>
      <c r="O34" s="293">
        <v>1.4447378706781719</v>
      </c>
      <c r="P34" s="293">
        <v>1.4447378706781719</v>
      </c>
      <c r="Q34" s="293">
        <v>1.4447378706781719</v>
      </c>
      <c r="R34" s="293">
        <v>1.4447378706781719</v>
      </c>
      <c r="S34" s="293">
        <v>1.3441052287007755</v>
      </c>
      <c r="T34" s="293">
        <v>1.2341683062838895</v>
      </c>
      <c r="U34" s="293">
        <v>0.99829743989073083</v>
      </c>
      <c r="V34" s="293">
        <v>0.99179766103001998</v>
      </c>
      <c r="W34" s="293">
        <v>1.2023672254243025</v>
      </c>
      <c r="X34" s="293">
        <v>0.57036247371595528</v>
      </c>
      <c r="Y34" s="408">
        <v>1</v>
      </c>
      <c r="Z34" s="408"/>
      <c r="AA34" s="408"/>
      <c r="AB34" s="408"/>
      <c r="AC34" s="408"/>
      <c r="AD34" s="408"/>
      <c r="AE34" s="408"/>
      <c r="AF34" s="408"/>
      <c r="AG34" s="408"/>
      <c r="AH34" s="408"/>
      <c r="AI34" s="408"/>
      <c r="AJ34" s="408"/>
      <c r="AK34" s="408"/>
      <c r="AL34" s="408"/>
      <c r="AM34" s="294">
        <f>SUM(Y34:AL34)</f>
        <v>1</v>
      </c>
    </row>
    <row r="35" spans="1:39" s="281" customFormat="1" ht="15" outlineLevel="1">
      <c r="A35" s="507"/>
      <c r="B35" s="292" t="s">
        <v>214</v>
      </c>
      <c r="C35" s="289" t="s">
        <v>163</v>
      </c>
      <c r="D35" s="293">
        <v>1875.9847918584367</v>
      </c>
      <c r="E35" s="293">
        <v>1875.9847918584367</v>
      </c>
      <c r="F35" s="293">
        <v>1875.9847918584367</v>
      </c>
      <c r="G35" s="293">
        <v>1875.9847918584367</v>
      </c>
      <c r="H35" s="293">
        <v>1875.9847918584367</v>
      </c>
      <c r="I35" s="293">
        <v>1704.7324510117439</v>
      </c>
      <c r="J35" s="293">
        <v>920.36656318351618</v>
      </c>
      <c r="K35" s="293">
        <v>920.17906175864925</v>
      </c>
      <c r="L35" s="293">
        <v>920.17906175864925</v>
      </c>
      <c r="M35" s="293">
        <v>202.99862284193276</v>
      </c>
      <c r="N35" s="466"/>
      <c r="O35" s="293">
        <v>9.2677572817182835E-2</v>
      </c>
      <c r="P35" s="293">
        <v>9.2677572817182835E-2</v>
      </c>
      <c r="Q35" s="293">
        <v>9.2677572817182835E-2</v>
      </c>
      <c r="R35" s="293">
        <v>9.2677572817182835E-2</v>
      </c>
      <c r="S35" s="293">
        <v>9.2677572817182835E-2</v>
      </c>
      <c r="T35" s="293">
        <v>8.4748084223939105E-2</v>
      </c>
      <c r="U35" s="293">
        <v>4.8429629657345409E-2</v>
      </c>
      <c r="V35" s="293">
        <v>4.8408225385100326E-2</v>
      </c>
      <c r="W35" s="293">
        <v>4.8408225385100326E-2</v>
      </c>
      <c r="X35" s="293">
        <v>1.5200655307102936E-2</v>
      </c>
      <c r="Y35" s="409">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7"/>
      <c r="B36" s="292"/>
      <c r="C36" s="303"/>
      <c r="D36" s="302"/>
      <c r="E36" s="302"/>
      <c r="F36" s="302"/>
      <c r="G36" s="302"/>
      <c r="H36" s="302"/>
      <c r="I36" s="302"/>
      <c r="J36" s="302"/>
      <c r="K36" s="302"/>
      <c r="L36" s="302"/>
      <c r="M36" s="302"/>
      <c r="N36" s="289"/>
      <c r="O36" s="302"/>
      <c r="P36" s="302"/>
      <c r="Q36" s="302"/>
      <c r="R36" s="302"/>
      <c r="S36" s="302"/>
      <c r="T36" s="302"/>
      <c r="U36" s="302"/>
      <c r="V36" s="302"/>
      <c r="W36" s="302"/>
      <c r="X36" s="302"/>
      <c r="Y36" s="410"/>
      <c r="Z36" s="410"/>
      <c r="AA36" s="410"/>
      <c r="AB36" s="410"/>
      <c r="AC36" s="410"/>
      <c r="AD36" s="410"/>
      <c r="AE36" s="410"/>
      <c r="AF36" s="410"/>
      <c r="AG36" s="410"/>
      <c r="AH36" s="410"/>
      <c r="AI36" s="410"/>
      <c r="AJ36" s="410"/>
      <c r="AK36" s="410"/>
      <c r="AL36" s="410"/>
      <c r="AM36" s="304"/>
    </row>
    <row r="37" spans="1:39" s="281" customFormat="1" ht="15" outlineLevel="1">
      <c r="A37" s="507">
        <v>6</v>
      </c>
      <c r="B37" s="292" t="s">
        <v>6</v>
      </c>
      <c r="C37" s="289" t="s">
        <v>25</v>
      </c>
      <c r="D37" s="293">
        <v>0</v>
      </c>
      <c r="E37" s="293">
        <v>0</v>
      </c>
      <c r="F37" s="293">
        <v>0</v>
      </c>
      <c r="G37" s="293">
        <v>0</v>
      </c>
      <c r="H37" s="293">
        <v>0</v>
      </c>
      <c r="I37" s="293">
        <v>0</v>
      </c>
      <c r="J37" s="293">
        <v>0</v>
      </c>
      <c r="K37" s="293">
        <v>0</v>
      </c>
      <c r="L37" s="293">
        <v>0</v>
      </c>
      <c r="M37" s="293">
        <v>0</v>
      </c>
      <c r="N37" s="289"/>
      <c r="O37" s="293">
        <v>0</v>
      </c>
      <c r="P37" s="293">
        <v>0</v>
      </c>
      <c r="Q37" s="293">
        <v>0</v>
      </c>
      <c r="R37" s="293">
        <v>0</v>
      </c>
      <c r="S37" s="293">
        <v>0</v>
      </c>
      <c r="T37" s="293">
        <v>0</v>
      </c>
      <c r="U37" s="293">
        <v>0</v>
      </c>
      <c r="V37" s="293">
        <v>0</v>
      </c>
      <c r="W37" s="293">
        <v>0</v>
      </c>
      <c r="X37" s="293">
        <v>0</v>
      </c>
      <c r="Y37" s="408">
        <v>1</v>
      </c>
      <c r="Z37" s="408"/>
      <c r="AA37" s="408"/>
      <c r="AB37" s="408"/>
      <c r="AC37" s="408"/>
      <c r="AD37" s="408"/>
      <c r="AE37" s="408"/>
      <c r="AF37" s="408"/>
      <c r="AG37" s="408"/>
      <c r="AH37" s="408"/>
      <c r="AI37" s="408"/>
      <c r="AJ37" s="408"/>
      <c r="AK37" s="408"/>
      <c r="AL37" s="408"/>
      <c r="AM37" s="294">
        <f>SUM(Y37:AL37)</f>
        <v>1</v>
      </c>
    </row>
    <row r="38" spans="1:39" s="281" customFormat="1" ht="15" outlineLevel="1">
      <c r="A38" s="507"/>
      <c r="B38" s="292" t="s">
        <v>214</v>
      </c>
      <c r="C38" s="289" t="s">
        <v>163</v>
      </c>
      <c r="D38" s="293"/>
      <c r="E38" s="293"/>
      <c r="F38" s="293"/>
      <c r="G38" s="293"/>
      <c r="H38" s="293"/>
      <c r="I38" s="293"/>
      <c r="J38" s="293"/>
      <c r="K38" s="293"/>
      <c r="L38" s="293"/>
      <c r="M38" s="293"/>
      <c r="N38" s="466"/>
      <c r="O38" s="293"/>
      <c r="P38" s="293"/>
      <c r="Q38" s="293"/>
      <c r="R38" s="293"/>
      <c r="S38" s="293"/>
      <c r="T38" s="293"/>
      <c r="U38" s="293"/>
      <c r="V38" s="293"/>
      <c r="W38" s="293"/>
      <c r="X38" s="293"/>
      <c r="Y38" s="409">
        <v>1</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7"/>
      <c r="B39" s="292"/>
      <c r="C39" s="303"/>
      <c r="D39" s="302"/>
      <c r="E39" s="302"/>
      <c r="F39" s="302"/>
      <c r="G39" s="302"/>
      <c r="H39" s="302"/>
      <c r="I39" s="302"/>
      <c r="J39" s="302"/>
      <c r="K39" s="302"/>
      <c r="L39" s="302"/>
      <c r="M39" s="302"/>
      <c r="N39" s="289"/>
      <c r="O39" s="302"/>
      <c r="P39" s="302"/>
      <c r="Q39" s="302"/>
      <c r="R39" s="302"/>
      <c r="S39" s="302"/>
      <c r="T39" s="302"/>
      <c r="U39" s="302"/>
      <c r="V39" s="302"/>
      <c r="W39" s="302"/>
      <c r="X39" s="302"/>
      <c r="Y39" s="410"/>
      <c r="Z39" s="410"/>
      <c r="AA39" s="410"/>
      <c r="AB39" s="410"/>
      <c r="AC39" s="410"/>
      <c r="AD39" s="410"/>
      <c r="AE39" s="410"/>
      <c r="AF39" s="410"/>
      <c r="AG39" s="410"/>
      <c r="AH39" s="410"/>
      <c r="AI39" s="410"/>
      <c r="AJ39" s="410"/>
      <c r="AK39" s="410"/>
      <c r="AL39" s="410"/>
      <c r="AM39" s="304"/>
    </row>
    <row r="40" spans="1:39" s="281" customFormat="1" ht="15" outlineLevel="1">
      <c r="A40" s="507">
        <v>7</v>
      </c>
      <c r="B40" s="292" t="s">
        <v>42</v>
      </c>
      <c r="C40" s="289" t="s">
        <v>25</v>
      </c>
      <c r="D40" s="293"/>
      <c r="E40" s="293"/>
      <c r="F40" s="293"/>
      <c r="G40" s="293"/>
      <c r="H40" s="293"/>
      <c r="I40" s="293"/>
      <c r="J40" s="293"/>
      <c r="K40" s="293"/>
      <c r="L40" s="293"/>
      <c r="M40" s="293"/>
      <c r="N40" s="289"/>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7"/>
      <c r="B41" s="292" t="s">
        <v>214</v>
      </c>
      <c r="C41" s="289" t="s">
        <v>163</v>
      </c>
      <c r="D41" s="293"/>
      <c r="E41" s="293"/>
      <c r="F41" s="293"/>
      <c r="G41" s="293"/>
      <c r="H41" s="293"/>
      <c r="I41" s="293"/>
      <c r="J41" s="293"/>
      <c r="K41" s="293"/>
      <c r="L41" s="293"/>
      <c r="M41" s="293"/>
      <c r="N41" s="289"/>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7"/>
      <c r="B42" s="292"/>
      <c r="C42" s="303"/>
      <c r="D42" s="302"/>
      <c r="E42" s="302"/>
      <c r="F42" s="302"/>
      <c r="G42" s="302"/>
      <c r="H42" s="302"/>
      <c r="I42" s="302"/>
      <c r="J42" s="302"/>
      <c r="K42" s="302"/>
      <c r="L42" s="302"/>
      <c r="M42" s="302"/>
      <c r="N42" s="289"/>
      <c r="O42" s="302"/>
      <c r="P42" s="302"/>
      <c r="Q42" s="302"/>
      <c r="R42" s="302"/>
      <c r="S42" s="302"/>
      <c r="T42" s="302"/>
      <c r="U42" s="302"/>
      <c r="V42" s="302"/>
      <c r="W42" s="302"/>
      <c r="X42" s="302"/>
      <c r="Y42" s="410"/>
      <c r="Z42" s="410"/>
      <c r="AA42" s="410"/>
      <c r="AB42" s="410"/>
      <c r="AC42" s="410"/>
      <c r="AD42" s="410"/>
      <c r="AE42" s="410"/>
      <c r="AF42" s="410"/>
      <c r="AG42" s="410"/>
      <c r="AH42" s="410"/>
      <c r="AI42" s="410"/>
      <c r="AJ42" s="410"/>
      <c r="AK42" s="410"/>
      <c r="AL42" s="410"/>
      <c r="AM42" s="304"/>
    </row>
    <row r="43" spans="1:39" s="281" customFormat="1" ht="15" outlineLevel="1">
      <c r="A43" s="507">
        <v>8</v>
      </c>
      <c r="B43" s="292" t="s">
        <v>484</v>
      </c>
      <c r="C43" s="289" t="s">
        <v>25</v>
      </c>
      <c r="D43" s="293"/>
      <c r="E43" s="293"/>
      <c r="F43" s="293"/>
      <c r="G43" s="293"/>
      <c r="H43" s="293"/>
      <c r="I43" s="293"/>
      <c r="J43" s="293"/>
      <c r="K43" s="293"/>
      <c r="L43" s="293"/>
      <c r="M43" s="293"/>
      <c r="N43" s="289"/>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7"/>
      <c r="B44" s="292" t="s">
        <v>214</v>
      </c>
      <c r="C44" s="289" t="s">
        <v>163</v>
      </c>
      <c r="D44" s="293"/>
      <c r="E44" s="293"/>
      <c r="F44" s="293"/>
      <c r="G44" s="293"/>
      <c r="H44" s="293"/>
      <c r="I44" s="293"/>
      <c r="J44" s="293"/>
      <c r="K44" s="293"/>
      <c r="L44" s="293"/>
      <c r="M44" s="293"/>
      <c r="N44" s="289"/>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7"/>
      <c r="B45" s="292"/>
      <c r="C45" s="303"/>
      <c r="D45" s="302"/>
      <c r="E45" s="302"/>
      <c r="F45" s="302"/>
      <c r="G45" s="302"/>
      <c r="H45" s="302"/>
      <c r="I45" s="302"/>
      <c r="J45" s="302"/>
      <c r="K45" s="302"/>
      <c r="L45" s="302"/>
      <c r="M45" s="302"/>
      <c r="N45" s="289"/>
      <c r="O45" s="302"/>
      <c r="P45" s="302"/>
      <c r="Q45" s="302"/>
      <c r="R45" s="302"/>
      <c r="S45" s="302"/>
      <c r="T45" s="302"/>
      <c r="U45" s="302"/>
      <c r="V45" s="302"/>
      <c r="W45" s="302"/>
      <c r="X45" s="302"/>
      <c r="Y45" s="410"/>
      <c r="Z45" s="410"/>
      <c r="AA45" s="410"/>
      <c r="AB45" s="410"/>
      <c r="AC45" s="410"/>
      <c r="AD45" s="410"/>
      <c r="AE45" s="410"/>
      <c r="AF45" s="410"/>
      <c r="AG45" s="410"/>
      <c r="AH45" s="410"/>
      <c r="AI45" s="410"/>
      <c r="AJ45" s="410"/>
      <c r="AK45" s="410"/>
      <c r="AL45" s="410"/>
      <c r="AM45" s="304"/>
    </row>
    <row r="46" spans="1:39" s="281" customFormat="1" ht="15" outlineLevel="1">
      <c r="A46" s="507">
        <v>9</v>
      </c>
      <c r="B46" s="292" t="s">
        <v>7</v>
      </c>
      <c r="C46" s="289" t="s">
        <v>25</v>
      </c>
      <c r="D46" s="293"/>
      <c r="E46" s="293"/>
      <c r="F46" s="293"/>
      <c r="G46" s="293"/>
      <c r="H46" s="293"/>
      <c r="I46" s="293"/>
      <c r="J46" s="293"/>
      <c r="K46" s="293"/>
      <c r="L46" s="293"/>
      <c r="M46" s="293"/>
      <c r="N46" s="289"/>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7"/>
      <c r="B47" s="292" t="s">
        <v>214</v>
      </c>
      <c r="C47" s="289" t="s">
        <v>163</v>
      </c>
      <c r="D47" s="293"/>
      <c r="E47" s="293"/>
      <c r="F47" s="293"/>
      <c r="G47" s="293"/>
      <c r="H47" s="293"/>
      <c r="I47" s="293"/>
      <c r="J47" s="293"/>
      <c r="K47" s="293"/>
      <c r="L47" s="293"/>
      <c r="M47" s="293"/>
      <c r="N47" s="289"/>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7"/>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45" outlineLevel="1">
      <c r="A49" s="508"/>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7">
        <v>10</v>
      </c>
      <c r="B50" s="308" t="s">
        <v>22</v>
      </c>
      <c r="C50" s="289" t="s">
        <v>25</v>
      </c>
      <c r="D50" s="293">
        <v>57789.694297083537</v>
      </c>
      <c r="E50" s="293">
        <v>57789.694297083537</v>
      </c>
      <c r="F50" s="293">
        <v>57789.694297083537</v>
      </c>
      <c r="G50" s="293">
        <v>57789.694297083537</v>
      </c>
      <c r="H50" s="293">
        <v>57789.694297083537</v>
      </c>
      <c r="I50" s="293">
        <v>57789.694297083537</v>
      </c>
      <c r="J50" s="293">
        <v>57789.694297083537</v>
      </c>
      <c r="K50" s="293">
        <v>57789.694297083537</v>
      </c>
      <c r="L50" s="293">
        <v>57789.694297083537</v>
      </c>
      <c r="M50" s="293">
        <v>0</v>
      </c>
      <c r="N50" s="293">
        <v>12</v>
      </c>
      <c r="O50" s="293">
        <v>12.04709011519334</v>
      </c>
      <c r="P50" s="293">
        <v>12.04709011519334</v>
      </c>
      <c r="Q50" s="293">
        <v>12.04709011519334</v>
      </c>
      <c r="R50" s="293">
        <v>12.04709011519334</v>
      </c>
      <c r="S50" s="293">
        <v>12.04709011519334</v>
      </c>
      <c r="T50" s="293">
        <v>12.04709011519334</v>
      </c>
      <c r="U50" s="293">
        <v>12.04709011519334</v>
      </c>
      <c r="V50" s="293">
        <v>12.04709011519334</v>
      </c>
      <c r="W50" s="293">
        <v>12.04709011519334</v>
      </c>
      <c r="X50" s="293">
        <v>0</v>
      </c>
      <c r="Y50" s="413"/>
      <c r="Z50" s="413">
        <v>1</v>
      </c>
      <c r="AA50" s="413"/>
      <c r="AB50" s="413"/>
      <c r="AC50" s="413"/>
      <c r="AD50" s="413"/>
      <c r="AE50" s="413"/>
      <c r="AF50" s="413"/>
      <c r="AG50" s="413"/>
      <c r="AH50" s="413"/>
      <c r="AI50" s="413"/>
      <c r="AJ50" s="413"/>
      <c r="AK50" s="413"/>
      <c r="AL50" s="413"/>
      <c r="AM50" s="294">
        <f>SUM(Y50:AL50)</f>
        <v>1</v>
      </c>
    </row>
    <row r="51" spans="1:42" s="281" customFormat="1" ht="15" outlineLevel="1">
      <c r="A51" s="507"/>
      <c r="B51" s="292" t="s">
        <v>214</v>
      </c>
      <c r="C51" s="289" t="s">
        <v>163</v>
      </c>
      <c r="D51" s="293"/>
      <c r="E51" s="293"/>
      <c r="F51" s="293"/>
      <c r="G51" s="293"/>
      <c r="H51" s="293"/>
      <c r="I51" s="293"/>
      <c r="J51" s="293"/>
      <c r="K51" s="293"/>
      <c r="L51" s="293"/>
      <c r="M51" s="293"/>
      <c r="N51" s="293">
        <v>12</v>
      </c>
      <c r="O51" s="293"/>
      <c r="P51" s="293"/>
      <c r="Q51" s="293"/>
      <c r="R51" s="293"/>
      <c r="S51" s="293"/>
      <c r="T51" s="293"/>
      <c r="U51" s="293"/>
      <c r="V51" s="293"/>
      <c r="W51" s="293"/>
      <c r="X51" s="293"/>
      <c r="Y51" s="409">
        <v>0</v>
      </c>
      <c r="Z51" s="409">
        <v>1</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7"/>
      <c r="B52" s="308"/>
      <c r="C52" s="310"/>
      <c r="D52" s="289"/>
      <c r="E52" s="289"/>
      <c r="F52" s="289"/>
      <c r="G52" s="289"/>
      <c r="H52" s="289"/>
      <c r="I52" s="289"/>
      <c r="J52" s="289"/>
      <c r="K52" s="289"/>
      <c r="L52" s="289"/>
      <c r="M52" s="289"/>
      <c r="N52" s="289"/>
      <c r="O52" s="289"/>
      <c r="P52" s="289"/>
      <c r="Q52" s="289"/>
      <c r="R52" s="289"/>
      <c r="S52" s="289"/>
      <c r="T52" s="289"/>
      <c r="U52" s="289"/>
      <c r="V52" s="289"/>
      <c r="W52" s="289"/>
      <c r="X52" s="289"/>
      <c r="Y52" s="414"/>
      <c r="Z52" s="414"/>
      <c r="AA52" s="414"/>
      <c r="AB52" s="414"/>
      <c r="AC52" s="414"/>
      <c r="AD52" s="414"/>
      <c r="AE52" s="414"/>
      <c r="AF52" s="414"/>
      <c r="AG52" s="414"/>
      <c r="AH52" s="414"/>
      <c r="AI52" s="414"/>
      <c r="AJ52" s="414"/>
      <c r="AK52" s="414"/>
      <c r="AL52" s="414"/>
      <c r="AM52" s="311"/>
    </row>
    <row r="53" spans="1:42" s="281" customFormat="1" ht="15" outlineLevel="1">
      <c r="A53" s="507">
        <v>11</v>
      </c>
      <c r="B53" s="312" t="s">
        <v>21</v>
      </c>
      <c r="C53" s="289" t="s">
        <v>25</v>
      </c>
      <c r="D53" s="293">
        <v>85801.264972252407</v>
      </c>
      <c r="E53" s="293">
        <v>85801.264972252407</v>
      </c>
      <c r="F53" s="293">
        <v>85801.264972252407</v>
      </c>
      <c r="G53" s="293">
        <v>45167.903713551219</v>
      </c>
      <c r="H53" s="293">
        <v>45167.903713551219</v>
      </c>
      <c r="I53" s="293">
        <v>45167.903713551219</v>
      </c>
      <c r="J53" s="293">
        <v>8658.8217042408505</v>
      </c>
      <c r="K53" s="293">
        <v>8658.8217042408505</v>
      </c>
      <c r="L53" s="293">
        <v>8658.8217042408505</v>
      </c>
      <c r="M53" s="293">
        <v>8658.8217042408505</v>
      </c>
      <c r="N53" s="293">
        <v>12</v>
      </c>
      <c r="O53" s="293">
        <v>30.74989259255862</v>
      </c>
      <c r="P53" s="293">
        <v>30.74989259255862</v>
      </c>
      <c r="Q53" s="293">
        <v>30.74989259255862</v>
      </c>
      <c r="R53" s="293">
        <v>17.600335690506402</v>
      </c>
      <c r="S53" s="293">
        <v>17.600335690506402</v>
      </c>
      <c r="T53" s="293">
        <v>17.600335690506402</v>
      </c>
      <c r="U53" s="293">
        <v>2.9564324025817905</v>
      </c>
      <c r="V53" s="293">
        <v>2.9564324025817905</v>
      </c>
      <c r="W53" s="293">
        <v>2.9564324025817905</v>
      </c>
      <c r="X53" s="293">
        <v>2.9564324025817905</v>
      </c>
      <c r="Y53" s="413"/>
      <c r="Z53" s="413">
        <v>1</v>
      </c>
      <c r="AA53" s="413"/>
      <c r="AB53" s="413"/>
      <c r="AC53" s="413"/>
      <c r="AD53" s="413"/>
      <c r="AE53" s="413"/>
      <c r="AF53" s="413"/>
      <c r="AG53" s="413"/>
      <c r="AH53" s="413"/>
      <c r="AI53" s="413"/>
      <c r="AJ53" s="413"/>
      <c r="AK53" s="413"/>
      <c r="AL53" s="413"/>
      <c r="AM53" s="294">
        <f>SUM(Y53:AL53)</f>
        <v>1</v>
      </c>
    </row>
    <row r="54" spans="1:42" s="281" customFormat="1" ht="15" outlineLevel="1">
      <c r="A54" s="507"/>
      <c r="B54" s="313" t="s">
        <v>214</v>
      </c>
      <c r="C54" s="289" t="s">
        <v>163</v>
      </c>
      <c r="D54" s="293"/>
      <c r="E54" s="293"/>
      <c r="F54" s="293"/>
      <c r="G54" s="293"/>
      <c r="H54" s="293"/>
      <c r="I54" s="293"/>
      <c r="J54" s="293"/>
      <c r="K54" s="293"/>
      <c r="L54" s="293"/>
      <c r="M54" s="293"/>
      <c r="N54" s="293">
        <v>12</v>
      </c>
      <c r="O54" s="293"/>
      <c r="P54" s="293"/>
      <c r="Q54" s="293"/>
      <c r="R54" s="293"/>
      <c r="S54" s="293"/>
      <c r="T54" s="293"/>
      <c r="U54" s="293"/>
      <c r="V54" s="293"/>
      <c r="W54" s="293"/>
      <c r="X54" s="293"/>
      <c r="Y54" s="409">
        <v>0</v>
      </c>
      <c r="Z54" s="409">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7"/>
      <c r="B55" s="312"/>
      <c r="C55" s="310"/>
      <c r="D55" s="289"/>
      <c r="E55" s="289"/>
      <c r="F55" s="289"/>
      <c r="G55" s="289"/>
      <c r="H55" s="289"/>
      <c r="I55" s="289"/>
      <c r="J55" s="289"/>
      <c r="K55" s="289"/>
      <c r="L55" s="289"/>
      <c r="M55" s="289"/>
      <c r="N55" s="289"/>
      <c r="O55" s="289"/>
      <c r="P55" s="289"/>
      <c r="Q55" s="289"/>
      <c r="R55" s="289"/>
      <c r="S55" s="289"/>
      <c r="T55" s="289"/>
      <c r="U55" s="289"/>
      <c r="V55" s="289"/>
      <c r="W55" s="289"/>
      <c r="X55" s="289"/>
      <c r="Y55" s="414"/>
      <c r="Z55" s="415"/>
      <c r="AA55" s="414"/>
      <c r="AB55" s="414"/>
      <c r="AC55" s="414"/>
      <c r="AD55" s="414"/>
      <c r="AE55" s="414"/>
      <c r="AF55" s="414"/>
      <c r="AG55" s="414"/>
      <c r="AH55" s="414"/>
      <c r="AI55" s="414"/>
      <c r="AJ55" s="414"/>
      <c r="AK55" s="414"/>
      <c r="AL55" s="414"/>
      <c r="AM55" s="311"/>
    </row>
    <row r="56" spans="1:42" s="281" customFormat="1" ht="15" outlineLevel="1">
      <c r="A56" s="507">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7"/>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7"/>
      <c r="B58" s="312"/>
      <c r="C58" s="310"/>
      <c r="D58" s="314"/>
      <c r="E58" s="314"/>
      <c r="F58" s="314"/>
      <c r="G58" s="314"/>
      <c r="H58" s="314"/>
      <c r="I58" s="314"/>
      <c r="J58" s="314"/>
      <c r="K58" s="314"/>
      <c r="L58" s="314"/>
      <c r="M58" s="314"/>
      <c r="N58" s="289"/>
      <c r="O58" s="314"/>
      <c r="P58" s="314"/>
      <c r="Q58" s="314"/>
      <c r="R58" s="314"/>
      <c r="S58" s="314"/>
      <c r="T58" s="314"/>
      <c r="U58" s="314"/>
      <c r="V58" s="314"/>
      <c r="W58" s="314"/>
      <c r="X58" s="314"/>
      <c r="Y58" s="414"/>
      <c r="Z58" s="415"/>
      <c r="AA58" s="414"/>
      <c r="AB58" s="414"/>
      <c r="AC58" s="414"/>
      <c r="AD58" s="414"/>
      <c r="AE58" s="414"/>
      <c r="AF58" s="414"/>
      <c r="AG58" s="414"/>
      <c r="AH58" s="414"/>
      <c r="AI58" s="414"/>
      <c r="AJ58" s="414"/>
      <c r="AK58" s="414"/>
      <c r="AL58" s="414"/>
      <c r="AM58" s="311"/>
    </row>
    <row r="59" spans="1:42" s="281" customFormat="1" ht="15" outlineLevel="1">
      <c r="A59" s="507">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7"/>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7"/>
      <c r="B61" s="312"/>
      <c r="C61" s="310"/>
      <c r="D61" s="314"/>
      <c r="E61" s="314"/>
      <c r="F61" s="314"/>
      <c r="G61" s="314"/>
      <c r="H61" s="314"/>
      <c r="I61" s="314"/>
      <c r="J61" s="314"/>
      <c r="K61" s="314"/>
      <c r="L61" s="314"/>
      <c r="M61" s="314"/>
      <c r="N61" s="289"/>
      <c r="O61" s="314"/>
      <c r="P61" s="314"/>
      <c r="Q61" s="314"/>
      <c r="R61" s="314"/>
      <c r="S61" s="314"/>
      <c r="T61" s="314"/>
      <c r="U61" s="314"/>
      <c r="V61" s="314"/>
      <c r="W61" s="314"/>
      <c r="X61" s="314"/>
      <c r="Y61" s="414"/>
      <c r="Z61" s="414"/>
      <c r="AA61" s="414"/>
      <c r="AB61" s="414"/>
      <c r="AC61" s="414"/>
      <c r="AD61" s="414"/>
      <c r="AE61" s="414"/>
      <c r="AF61" s="414"/>
      <c r="AG61" s="414"/>
      <c r="AH61" s="414"/>
      <c r="AI61" s="414"/>
      <c r="AJ61" s="414"/>
      <c r="AK61" s="414"/>
      <c r="AL61" s="414"/>
      <c r="AM61" s="311"/>
    </row>
    <row r="62" spans="1:42" s="281" customFormat="1" ht="15" outlineLevel="1">
      <c r="A62" s="507">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7"/>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7"/>
      <c r="B64" s="312"/>
      <c r="C64" s="310"/>
      <c r="D64" s="314"/>
      <c r="E64" s="314"/>
      <c r="F64" s="314"/>
      <c r="G64" s="314"/>
      <c r="H64" s="314"/>
      <c r="I64" s="314"/>
      <c r="J64" s="314"/>
      <c r="K64" s="314"/>
      <c r="L64" s="314"/>
      <c r="M64" s="314"/>
      <c r="N64" s="289"/>
      <c r="O64" s="314"/>
      <c r="P64" s="314"/>
      <c r="Q64" s="314"/>
      <c r="R64" s="314"/>
      <c r="S64" s="314"/>
      <c r="T64" s="314"/>
      <c r="U64" s="314"/>
      <c r="V64" s="314"/>
      <c r="W64" s="314"/>
      <c r="X64" s="314"/>
      <c r="Y64" s="414"/>
      <c r="Z64" s="415"/>
      <c r="AA64" s="414"/>
      <c r="AB64" s="414"/>
      <c r="AC64" s="414"/>
      <c r="AD64" s="414"/>
      <c r="AE64" s="414"/>
      <c r="AF64" s="414"/>
      <c r="AG64" s="414"/>
      <c r="AH64" s="414"/>
      <c r="AI64" s="414"/>
      <c r="AJ64" s="414"/>
      <c r="AK64" s="414"/>
      <c r="AL64" s="414"/>
      <c r="AM64" s="311"/>
    </row>
    <row r="65" spans="1:39" s="281" customFormat="1" ht="15" outlineLevel="1">
      <c r="A65" s="507">
        <v>15</v>
      </c>
      <c r="B65" s="312" t="s">
        <v>485</v>
      </c>
      <c r="C65" s="289" t="s">
        <v>25</v>
      </c>
      <c r="D65" s="293"/>
      <c r="E65" s="293"/>
      <c r="F65" s="293"/>
      <c r="G65" s="293"/>
      <c r="H65" s="293"/>
      <c r="I65" s="293"/>
      <c r="J65" s="293"/>
      <c r="K65" s="293"/>
      <c r="L65" s="293"/>
      <c r="M65" s="293"/>
      <c r="N65" s="289"/>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7"/>
      <c r="B66" s="313" t="s">
        <v>214</v>
      </c>
      <c r="C66" s="289" t="s">
        <v>163</v>
      </c>
      <c r="D66" s="293"/>
      <c r="E66" s="293"/>
      <c r="F66" s="293"/>
      <c r="G66" s="293"/>
      <c r="H66" s="293"/>
      <c r="I66" s="293"/>
      <c r="J66" s="293"/>
      <c r="K66" s="293"/>
      <c r="L66" s="293"/>
      <c r="M66" s="293"/>
      <c r="N66" s="289"/>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7"/>
      <c r="B67" s="312"/>
      <c r="C67" s="310"/>
      <c r="D67" s="314"/>
      <c r="E67" s="314"/>
      <c r="F67" s="314"/>
      <c r="G67" s="314"/>
      <c r="H67" s="314"/>
      <c r="I67" s="314"/>
      <c r="J67" s="314"/>
      <c r="K67" s="314"/>
      <c r="L67" s="314"/>
      <c r="M67" s="314"/>
      <c r="N67" s="289"/>
      <c r="O67" s="314"/>
      <c r="P67" s="314"/>
      <c r="Q67" s="314"/>
      <c r="R67" s="314"/>
      <c r="S67" s="314"/>
      <c r="T67" s="314"/>
      <c r="U67" s="314"/>
      <c r="V67" s="314"/>
      <c r="W67" s="314"/>
      <c r="X67" s="314"/>
      <c r="Y67" s="416"/>
      <c r="Z67" s="414"/>
      <c r="AA67" s="414"/>
      <c r="AB67" s="414"/>
      <c r="AC67" s="414"/>
      <c r="AD67" s="414"/>
      <c r="AE67" s="414"/>
      <c r="AF67" s="414"/>
      <c r="AG67" s="414"/>
      <c r="AH67" s="414"/>
      <c r="AI67" s="414"/>
      <c r="AJ67" s="414"/>
      <c r="AK67" s="414"/>
      <c r="AL67" s="414"/>
      <c r="AM67" s="311"/>
    </row>
    <row r="68" spans="1:39" s="281" customFormat="1" ht="15" outlineLevel="1">
      <c r="A68" s="507">
        <v>16</v>
      </c>
      <c r="B68" s="312" t="s">
        <v>486</v>
      </c>
      <c r="C68" s="289" t="s">
        <v>25</v>
      </c>
      <c r="D68" s="293"/>
      <c r="E68" s="293"/>
      <c r="F68" s="293"/>
      <c r="G68" s="293"/>
      <c r="H68" s="293"/>
      <c r="I68" s="293"/>
      <c r="J68" s="293"/>
      <c r="K68" s="293"/>
      <c r="L68" s="293"/>
      <c r="M68" s="293"/>
      <c r="N68" s="289"/>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7"/>
      <c r="B69" s="313" t="s">
        <v>214</v>
      </c>
      <c r="C69" s="289" t="s">
        <v>163</v>
      </c>
      <c r="D69" s="293"/>
      <c r="E69" s="293"/>
      <c r="F69" s="293"/>
      <c r="G69" s="293"/>
      <c r="H69" s="293"/>
      <c r="I69" s="293"/>
      <c r="J69" s="293"/>
      <c r="K69" s="293"/>
      <c r="L69" s="293"/>
      <c r="M69" s="293"/>
      <c r="N69" s="289"/>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7"/>
      <c r="B70" s="312"/>
      <c r="C70" s="310"/>
      <c r="D70" s="314"/>
      <c r="E70" s="314"/>
      <c r="F70" s="314"/>
      <c r="G70" s="314"/>
      <c r="H70" s="314"/>
      <c r="I70" s="314"/>
      <c r="J70" s="314"/>
      <c r="K70" s="314"/>
      <c r="L70" s="314"/>
      <c r="M70" s="314"/>
      <c r="N70" s="289"/>
      <c r="O70" s="314"/>
      <c r="P70" s="314"/>
      <c r="Q70" s="314"/>
      <c r="R70" s="314"/>
      <c r="S70" s="314"/>
      <c r="T70" s="314"/>
      <c r="U70" s="314"/>
      <c r="V70" s="314"/>
      <c r="W70" s="314"/>
      <c r="X70" s="314"/>
      <c r="Y70" s="416"/>
      <c r="Z70" s="414"/>
      <c r="AA70" s="414"/>
      <c r="AB70" s="414"/>
      <c r="AC70" s="414"/>
      <c r="AD70" s="414"/>
      <c r="AE70" s="414"/>
      <c r="AF70" s="414"/>
      <c r="AG70" s="414"/>
      <c r="AH70" s="414"/>
      <c r="AI70" s="414"/>
      <c r="AJ70" s="414"/>
      <c r="AK70" s="414"/>
      <c r="AL70" s="414"/>
      <c r="AM70" s="311"/>
    </row>
    <row r="71" spans="1:39" s="281" customFormat="1" ht="15" outlineLevel="1">
      <c r="A71" s="507">
        <v>17</v>
      </c>
      <c r="B71" s="312" t="s">
        <v>9</v>
      </c>
      <c r="C71" s="289" t="s">
        <v>25</v>
      </c>
      <c r="D71" s="293"/>
      <c r="E71" s="293"/>
      <c r="F71" s="293"/>
      <c r="G71" s="293"/>
      <c r="H71" s="293"/>
      <c r="I71" s="293"/>
      <c r="J71" s="293"/>
      <c r="K71" s="293"/>
      <c r="L71" s="293"/>
      <c r="M71" s="293"/>
      <c r="N71" s="289"/>
      <c r="O71" s="293"/>
      <c r="P71" s="293"/>
      <c r="Q71" s="293"/>
      <c r="R71" s="293"/>
      <c r="S71" s="293"/>
      <c r="T71" s="293"/>
      <c r="U71" s="293"/>
      <c r="V71" s="293"/>
      <c r="W71" s="293"/>
      <c r="X71" s="293"/>
      <c r="Y71" s="413"/>
      <c r="Z71" s="413"/>
      <c r="AA71" s="413"/>
      <c r="AB71" s="413"/>
      <c r="AC71" s="413"/>
      <c r="AD71" s="413"/>
      <c r="AE71" s="413"/>
      <c r="AF71" s="413"/>
      <c r="AG71" s="413"/>
      <c r="AH71" s="413"/>
      <c r="AI71" s="413"/>
      <c r="AJ71" s="413"/>
      <c r="AK71" s="413"/>
      <c r="AL71" s="413"/>
      <c r="AM71" s="294">
        <f>SUM(Y71:AL71)</f>
        <v>0</v>
      </c>
    </row>
    <row r="72" spans="1:39" s="281" customFormat="1" ht="15" outlineLevel="1">
      <c r="A72" s="507"/>
      <c r="B72" s="313" t="s">
        <v>214</v>
      </c>
      <c r="C72" s="289" t="s">
        <v>163</v>
      </c>
      <c r="D72" s="293"/>
      <c r="E72" s="293"/>
      <c r="F72" s="293"/>
      <c r="G72" s="293"/>
      <c r="H72" s="293"/>
      <c r="I72" s="293"/>
      <c r="J72" s="293"/>
      <c r="K72" s="293"/>
      <c r="L72" s="293"/>
      <c r="M72" s="293"/>
      <c r="N72" s="289"/>
      <c r="O72" s="293"/>
      <c r="P72" s="293"/>
      <c r="Q72" s="293"/>
      <c r="R72" s="293"/>
      <c r="S72" s="293"/>
      <c r="T72" s="293"/>
      <c r="U72" s="293"/>
      <c r="V72" s="293"/>
      <c r="W72" s="293"/>
      <c r="X72" s="293"/>
      <c r="Y72" s="409">
        <f>Y71</f>
        <v>0</v>
      </c>
      <c r="Z72" s="409">
        <f>Z71</f>
        <v>0</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7"/>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45" outlineLevel="1">
      <c r="A74" s="508"/>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7">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7"/>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10"/>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7">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7"/>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7"/>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7">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7"/>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7"/>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7">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7"/>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7"/>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7">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7"/>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7"/>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45" outlineLevel="1">
      <c r="A90" s="508"/>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7">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7"/>
      <c r="B92" s="313" t="s">
        <v>214</v>
      </c>
      <c r="C92" s="289" t="s">
        <v>163</v>
      </c>
      <c r="D92" s="293"/>
      <c r="E92" s="293"/>
      <c r="F92" s="293"/>
      <c r="G92" s="293"/>
      <c r="H92" s="293"/>
      <c r="I92" s="293"/>
      <c r="J92" s="293"/>
      <c r="K92" s="293"/>
      <c r="L92" s="293"/>
      <c r="M92" s="293"/>
      <c r="N92" s="466"/>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7"/>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45" outlineLevel="1">
      <c r="A94" s="508"/>
      <c r="B94" s="286" t="s">
        <v>487</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7">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7"/>
      <c r="B96" s="313" t="s">
        <v>214</v>
      </c>
      <c r="C96" s="289" t="s">
        <v>163</v>
      </c>
      <c r="D96" s="293"/>
      <c r="E96" s="293"/>
      <c r="F96" s="293"/>
      <c r="G96" s="293"/>
      <c r="H96" s="293"/>
      <c r="I96" s="293"/>
      <c r="J96" s="293"/>
      <c r="K96" s="293"/>
      <c r="L96" s="293"/>
      <c r="M96" s="293"/>
      <c r="N96" s="466"/>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7"/>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7">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7"/>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7"/>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45" outlineLevel="1">
      <c r="A101" s="508"/>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7">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c r="AB102" s="408"/>
      <c r="AC102" s="408"/>
      <c r="AD102" s="408"/>
      <c r="AE102" s="413"/>
      <c r="AF102" s="413"/>
      <c r="AG102" s="413"/>
      <c r="AH102" s="413"/>
      <c r="AI102" s="413"/>
      <c r="AJ102" s="413"/>
      <c r="AK102" s="413"/>
      <c r="AL102" s="413"/>
      <c r="AM102" s="294">
        <f>SUM(Y102:AL102)</f>
        <v>0</v>
      </c>
    </row>
    <row r="103" spans="1:39" s="281" customFormat="1" ht="15" outlineLevel="1">
      <c r="A103" s="507"/>
      <c r="B103" s="313" t="s">
        <v>214</v>
      </c>
      <c r="C103" s="289" t="s">
        <v>163</v>
      </c>
      <c r="D103" s="293"/>
      <c r="E103" s="293"/>
      <c r="F103" s="293"/>
      <c r="G103" s="293"/>
      <c r="H103" s="293"/>
      <c r="I103" s="293"/>
      <c r="J103" s="293"/>
      <c r="K103" s="293"/>
      <c r="L103" s="293"/>
      <c r="M103" s="293"/>
      <c r="N103" s="293">
        <v>12</v>
      </c>
      <c r="O103" s="293"/>
      <c r="P103" s="293"/>
      <c r="Q103" s="293"/>
      <c r="R103" s="293"/>
      <c r="S103" s="293"/>
      <c r="T103" s="293"/>
      <c r="U103" s="293"/>
      <c r="V103" s="293"/>
      <c r="W103" s="293"/>
      <c r="X103" s="293"/>
      <c r="Y103" s="409">
        <v>0</v>
      </c>
      <c r="Z103" s="409">
        <v>0</v>
      </c>
      <c r="AA103" s="409">
        <v>0</v>
      </c>
      <c r="AB103" s="409">
        <f t="shared" ref="AB103:AL103" si="25">AB102</f>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10"/>
      <c r="B104" s="320"/>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7">
        <v>27</v>
      </c>
      <c r="B105" s="319" t="s">
        <v>17</v>
      </c>
      <c r="C105" s="289" t="s">
        <v>25</v>
      </c>
      <c r="D105" s="293">
        <v>231.93209293968062</v>
      </c>
      <c r="E105" s="293">
        <v>231.93209293968062</v>
      </c>
      <c r="F105" s="293">
        <v>231.93209293968062</v>
      </c>
      <c r="G105" s="293">
        <v>231.93209293968062</v>
      </c>
      <c r="H105" s="293">
        <v>231.93209293968062</v>
      </c>
      <c r="I105" s="293">
        <v>231.93209293968062</v>
      </c>
      <c r="J105" s="293">
        <v>231.93209293968062</v>
      </c>
      <c r="K105" s="293">
        <v>231.93209293968062</v>
      </c>
      <c r="L105" s="293">
        <v>231.93209293968062</v>
      </c>
      <c r="M105" s="293">
        <v>231.93209293968062</v>
      </c>
      <c r="N105" s="293">
        <v>12</v>
      </c>
      <c r="O105" s="293">
        <v>4.5158117784205726E-2</v>
      </c>
      <c r="P105" s="293">
        <v>4.5158117784205726E-2</v>
      </c>
      <c r="Q105" s="293">
        <v>4.5158117784205726E-2</v>
      </c>
      <c r="R105" s="293">
        <v>4.5158117784205726E-2</v>
      </c>
      <c r="S105" s="293">
        <v>4.5158117784205726E-2</v>
      </c>
      <c r="T105" s="293">
        <v>4.5158117784205726E-2</v>
      </c>
      <c r="U105" s="293">
        <v>4.5158117784205726E-2</v>
      </c>
      <c r="V105" s="293">
        <v>4.5158117784205726E-2</v>
      </c>
      <c r="W105" s="293">
        <v>4.5158117784205726E-2</v>
      </c>
      <c r="X105" s="293">
        <v>4.5158117784205726E-2</v>
      </c>
      <c r="Y105" s="408"/>
      <c r="Z105" s="408"/>
      <c r="AA105" s="408">
        <v>1</v>
      </c>
      <c r="AB105" s="408"/>
      <c r="AC105" s="408"/>
      <c r="AD105" s="408"/>
      <c r="AE105" s="413"/>
      <c r="AF105" s="413"/>
      <c r="AG105" s="413"/>
      <c r="AH105" s="413"/>
      <c r="AI105" s="413"/>
      <c r="AJ105" s="413"/>
      <c r="AK105" s="413"/>
      <c r="AL105" s="413"/>
      <c r="AM105" s="294">
        <f>SUM(Y105:AL105)</f>
        <v>1</v>
      </c>
    </row>
    <row r="106" spans="1:39" s="281" customFormat="1" ht="15" outlineLevel="1">
      <c r="A106" s="507"/>
      <c r="B106" s="313" t="s">
        <v>214</v>
      </c>
      <c r="C106" s="289" t="s">
        <v>163</v>
      </c>
      <c r="D106" s="293">
        <v>0</v>
      </c>
      <c r="E106" s="293">
        <v>0</v>
      </c>
      <c r="F106" s="293">
        <v>0</v>
      </c>
      <c r="G106" s="293">
        <v>0</v>
      </c>
      <c r="H106" s="293">
        <v>0</v>
      </c>
      <c r="I106" s="293">
        <v>0</v>
      </c>
      <c r="J106" s="293">
        <v>0</v>
      </c>
      <c r="K106" s="293">
        <v>0</v>
      </c>
      <c r="L106" s="293">
        <v>0</v>
      </c>
      <c r="M106" s="293">
        <v>0</v>
      </c>
      <c r="N106" s="293">
        <v>12</v>
      </c>
      <c r="O106" s="293">
        <v>0</v>
      </c>
      <c r="P106" s="293">
        <v>0</v>
      </c>
      <c r="Q106" s="293">
        <v>0</v>
      </c>
      <c r="R106" s="293">
        <v>0</v>
      </c>
      <c r="S106" s="293">
        <v>0</v>
      </c>
      <c r="T106" s="293">
        <v>0</v>
      </c>
      <c r="U106" s="293">
        <v>0</v>
      </c>
      <c r="V106" s="293">
        <v>0</v>
      </c>
      <c r="W106" s="293">
        <v>0</v>
      </c>
      <c r="X106" s="293">
        <v>0</v>
      </c>
      <c r="Y106" s="409">
        <v>0</v>
      </c>
      <c r="Z106" s="409">
        <v>0</v>
      </c>
      <c r="AA106" s="409">
        <v>1</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45" outlineLevel="1">
      <c r="A107" s="510"/>
      <c r="B107" s="321"/>
      <c r="C107" s="298"/>
      <c r="D107" s="289"/>
      <c r="E107" s="289"/>
      <c r="F107" s="289"/>
      <c r="G107" s="289"/>
      <c r="H107" s="289"/>
      <c r="I107" s="289"/>
      <c r="J107" s="289"/>
      <c r="K107" s="289"/>
      <c r="L107" s="289"/>
      <c r="M107" s="289"/>
      <c r="N107" s="298"/>
      <c r="O107" s="289"/>
      <c r="P107" s="289"/>
      <c r="Q107" s="289"/>
      <c r="R107" s="289"/>
      <c r="S107" s="289"/>
      <c r="T107" s="289"/>
      <c r="U107" s="289"/>
      <c r="V107" s="289"/>
      <c r="W107" s="289"/>
      <c r="X107" s="289"/>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7">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7"/>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10"/>
      <c r="B110" s="320"/>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7">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7"/>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3"/>
    </row>
    <row r="113" spans="1:39" s="281" customFormat="1" ht="15" outlineLevel="1">
      <c r="A113" s="507"/>
      <c r="B113" s="322"/>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7">
        <v>30</v>
      </c>
      <c r="B114" s="322" t="s">
        <v>488</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7"/>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3"/>
    </row>
    <row r="116" spans="1:39" s="281" customFormat="1" ht="15" outlineLevel="1">
      <c r="A116" s="507"/>
      <c r="B116" s="32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410"/>
      <c r="AA116" s="410"/>
      <c r="AB116" s="410"/>
      <c r="AC116" s="410"/>
      <c r="AD116" s="410"/>
      <c r="AE116" s="414"/>
      <c r="AF116" s="414"/>
      <c r="AG116" s="414"/>
      <c r="AH116" s="414"/>
      <c r="AI116" s="414"/>
      <c r="AJ116" s="414"/>
      <c r="AK116" s="414"/>
      <c r="AL116" s="414"/>
      <c r="AM116" s="311"/>
    </row>
    <row r="117" spans="1:39" s="281" customFormat="1" ht="15.45" outlineLevel="1">
      <c r="A117" s="507"/>
      <c r="B117" s="286" t="s">
        <v>489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7">
        <v>31</v>
      </c>
      <c r="B118" s="322" t="s">
        <v>490</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7"/>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3"/>
    </row>
    <row r="120" spans="1:39" s="281" customFormat="1" ht="15" outlineLevel="1">
      <c r="A120" s="507"/>
      <c r="B120" s="32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7">
        <v>32</v>
      </c>
      <c r="B121" s="322" t="s">
        <v>491</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7"/>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3"/>
    </row>
    <row r="123" spans="1:39" s="281" customFormat="1" ht="15" outlineLevel="1">
      <c r="A123" s="507"/>
      <c r="B123" s="32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7">
        <v>33</v>
      </c>
      <c r="B124" s="322" t="s">
        <v>492</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7"/>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3"/>
    </row>
    <row r="126" spans="1:39" s="281" customFormat="1" ht="15" outlineLevel="1">
      <c r="A126" s="507"/>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45">
      <c r="A127" s="507"/>
      <c r="B127" s="325" t="s">
        <v>237</v>
      </c>
      <c r="C127" s="326"/>
      <c r="D127" s="326">
        <f>SUM(D22:D125)</f>
        <v>210187.70277751063</v>
      </c>
      <c r="E127" s="326"/>
      <c r="F127" s="326"/>
      <c r="G127" s="326"/>
      <c r="H127" s="326"/>
      <c r="I127" s="326"/>
      <c r="J127" s="326"/>
      <c r="K127" s="326"/>
      <c r="L127" s="326"/>
      <c r="M127" s="326"/>
      <c r="N127" s="326"/>
      <c r="O127" s="326">
        <f>SUM(O22:O125)</f>
        <v>49.838275877745694</v>
      </c>
      <c r="P127" s="326"/>
      <c r="Q127" s="326"/>
      <c r="R127" s="326"/>
      <c r="S127" s="326"/>
      <c r="T127" s="326"/>
      <c r="U127" s="326"/>
      <c r="V127" s="326"/>
      <c r="W127" s="326"/>
      <c r="X127" s="326"/>
      <c r="Y127" s="327">
        <f>IF(Y21="kWh",SUMPRODUCT(D22:D125,Y22:Y125))</f>
        <v>66364.811415235017</v>
      </c>
      <c r="Z127" s="327">
        <f>IF(Z21="kWh",SUMPRODUCT(D22:D125,Z22:Z125))</f>
        <v>143590.95926933596</v>
      </c>
      <c r="AA127" s="327">
        <f>IF(AA21="kW",SUMPRODUCT(N22:N125,O22:O125,AA22:AA125),SUMPRODUCT(D22:D125,AA22:AA125))</f>
        <v>0.54189741341046871</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45">
      <c r="A128" s="507"/>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99840</v>
      </c>
      <c r="Z128" s="326">
        <f>HLOOKUP(Z20,'2. LRAMVA Threshold'!$B$42:$Q$53,3,FALSE)</f>
        <v>95680</v>
      </c>
      <c r="AA128" s="326">
        <f>HLOOKUP(AA20,'2. LRAMVA Threshold'!$B$42:$Q$53,3,FALSE)</f>
        <v>250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9"/>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6"/>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1.5599999999999999E-2</v>
      </c>
      <c r="Z130" s="339">
        <f>HLOOKUP(Z$20,'3.  Distribution Rates'!$C$122:$P$133,3,FALSE)</f>
        <v>1.2E-2</v>
      </c>
      <c r="AA130" s="339">
        <f>HLOOKUP(AA$20,'3.  Distribution Rates'!$C$122:$P$133,3,FALSE)</f>
        <v>3.8199000000000001</v>
      </c>
      <c r="AB130" s="339">
        <f>HLOOKUP(AB$20,'3.  Distribution Rates'!$C$122:$P$133,3,FALSE)</f>
        <v>12.2235</v>
      </c>
      <c r="AC130" s="339">
        <f>HLOOKUP(AC$20,'3.  Distribution Rates'!$C$122:$P$133,3,FALSE)</f>
        <v>9.3811</v>
      </c>
      <c r="AD130" s="339">
        <f>HLOOKUP(AD$20,'3.  Distribution Rates'!$C$122:$P$133,3,FALSE)</f>
        <v>5.2299999999999999E-2</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45">
      <c r="A131" s="509"/>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1035.2910580776663</v>
      </c>
      <c r="Z131" s="344">
        <f t="shared" si="33"/>
        <v>1723.0915112320315</v>
      </c>
      <c r="AA131" s="345">
        <f t="shared" si="33"/>
        <v>2.0699939294866496</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2760.4525632391847</v>
      </c>
    </row>
    <row r="132" spans="1:40" s="301" customFormat="1" ht="15.45">
      <c r="A132" s="509"/>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1557.5039999999999</v>
      </c>
      <c r="Z132" s="345">
        <f t="shared" si="35"/>
        <v>1148.1600000000001</v>
      </c>
      <c r="AA132" s="345">
        <f t="shared" si="35"/>
        <v>954.97500000000002</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3660.6389999999997</v>
      </c>
    </row>
    <row r="133" spans="1:40" s="348" customFormat="1" ht="17.25" customHeight="1">
      <c r="A133" s="511"/>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-900.18643676081501</v>
      </c>
    </row>
    <row r="134" spans="1:40" s="352" customFormat="1" ht="19.5" customHeight="1">
      <c r="A134" s="506"/>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7"/>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66364.811415235017</v>
      </c>
      <c r="Z135" s="289">
        <f>SUMPRODUCT(E22:E125,Z22:Z125)</f>
        <v>143590.95926933596</v>
      </c>
      <c r="AA135" s="289">
        <f>IF(AA21="kW",SUMPRODUCT(N22:N125,P22:P125,AA22:AA125),SUMPRODUCT(E22:E125,AA22:AA125))</f>
        <v>0.54189741341046871</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7"/>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66364.811415235017</v>
      </c>
      <c r="Z136" s="289">
        <f>SUMPRODUCT(F22:F125,Z22:Z125)</f>
        <v>143590.95926933596</v>
      </c>
      <c r="AA136" s="289">
        <f>IF(AA21="kW",SUMPRODUCT(N22:N125,Q22:Q125,AA22:AA125),SUMPRODUCT(F22:F125,AA22:AA125))</f>
        <v>0.54189741341046871</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7"/>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65539.223484893882</v>
      </c>
      <c r="Z137" s="289">
        <f>SUMPRODUCT(G22:G125,Z22:Z125)</f>
        <v>102957.59801063476</v>
      </c>
      <c r="AA137" s="289">
        <f>IF(AA21="kW",SUMPRODUCT(N22:N125,R22:R125,AA22:AA125),SUMPRODUCT(G22:G125,AA22:AA125))</f>
        <v>0.54189741341046871</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7"/>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59001.267208943944</v>
      </c>
      <c r="Z138" s="289">
        <f>SUMPRODUCT(H22:H125,Z22:Z125)</f>
        <v>102957.59801063476</v>
      </c>
      <c r="AA138" s="289">
        <f>IF(AA21="kW",SUMPRODUCT(N22:N125,S22:S125,AA22:AA125),SUMPRODUCT(H22:H125,AA22:AA125))</f>
        <v>0.54189741341046871</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7"/>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37228.666799646024</v>
      </c>
      <c r="Z139" s="289">
        <f>SUMPRODUCT(I22:I125,Z22:Z125)</f>
        <v>102957.59801063476</v>
      </c>
      <c r="AA139" s="289">
        <f>IF(AA21="kW",SUMPRODUCT(N22:N125,T22:T125,AA22:AA125),SUMPRODUCT(I22:I125,AA22:AA125))</f>
        <v>0.54189741341046871</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7"/>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28368.248090048139</v>
      </c>
      <c r="Z140" s="289">
        <f>SUMPRODUCT(J22:J125,Z22:Z125)</f>
        <v>66448.516001324388</v>
      </c>
      <c r="AA140" s="289">
        <f>IF(AA21="kW",SUMPRODUCT(N22:N125,U22:U125,AA22:AA125),SUMPRODUCT(J22:J125,AA22:AA125))</f>
        <v>0.54189741341046871</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7"/>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28243.519873439585</v>
      </c>
      <c r="Z141" s="289">
        <f>SUMPRODUCT(K22:K125,Z22:Z125)</f>
        <v>66448.516001324388</v>
      </c>
      <c r="AA141" s="289">
        <f>IF(AA21="kW",SUMPRODUCT(N22:N125,V22:V125,AA22:AA125),SUMPRODUCT(K22:K125,AA22:AA125))</f>
        <v>0.54189741341046871</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7"/>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35488.428554004058</v>
      </c>
      <c r="Z142" s="289">
        <f>SUMPRODUCT(L22:L125,Z22:Z125)</f>
        <v>66448.516001324388</v>
      </c>
      <c r="AA142" s="289">
        <f>IF(AA21="kW",SUMPRODUCT(N22:N125,W22:W125,AA22:AA125),SUMPRODUCT(L22:L125,AA22:AA125))</f>
        <v>0.54189741341046871</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12940.718148494798</v>
      </c>
      <c r="Z143" s="324">
        <f>SUMPRODUCT(M22:M125,Z22:Z125)</f>
        <v>8658.8217042408505</v>
      </c>
      <c r="AA143" s="324">
        <f>IF(AA21="kW",SUMPRODUCT(N22:N125,X22:X125,AA22:AA125),SUMPRODUCT(M22:M125,AA22:AA125))</f>
        <v>0.54189741341046871</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583</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45">
      <c r="B146" s="278" t="s">
        <v>242</v>
      </c>
      <c r="C146" s="279"/>
      <c r="D146" s="588" t="s">
        <v>526</v>
      </c>
      <c r="F146" s="588"/>
      <c r="O146" s="279"/>
      <c r="Y146" s="268"/>
      <c r="Z146" s="265"/>
      <c r="AA146" s="265"/>
      <c r="AB146" s="265"/>
      <c r="AC146" s="265"/>
      <c r="AD146" s="265"/>
      <c r="AE146" s="265"/>
      <c r="AF146" s="265"/>
      <c r="AG146" s="265"/>
      <c r="AH146" s="265"/>
      <c r="AI146" s="265"/>
      <c r="AJ146" s="265"/>
      <c r="AK146" s="265"/>
      <c r="AL146" s="265"/>
      <c r="AM146" s="280"/>
    </row>
    <row r="147" spans="1:39" ht="34.5" customHeight="1">
      <c r="B147" s="903" t="s">
        <v>211</v>
      </c>
      <c r="C147" s="905" t="s">
        <v>33</v>
      </c>
      <c r="D147" s="282" t="s">
        <v>421</v>
      </c>
      <c r="E147" s="907" t="s">
        <v>209</v>
      </c>
      <c r="F147" s="908"/>
      <c r="G147" s="908"/>
      <c r="H147" s="908"/>
      <c r="I147" s="908"/>
      <c r="J147" s="908"/>
      <c r="K147" s="908"/>
      <c r="L147" s="908"/>
      <c r="M147" s="909"/>
      <c r="N147" s="913" t="s">
        <v>213</v>
      </c>
      <c r="O147" s="282" t="s">
        <v>422</v>
      </c>
      <c r="P147" s="907" t="s">
        <v>212</v>
      </c>
      <c r="Q147" s="908"/>
      <c r="R147" s="908"/>
      <c r="S147" s="908"/>
      <c r="T147" s="908"/>
      <c r="U147" s="908"/>
      <c r="V147" s="908"/>
      <c r="W147" s="908"/>
      <c r="X147" s="909"/>
      <c r="Y147" s="910" t="s">
        <v>243</v>
      </c>
      <c r="Z147" s="911"/>
      <c r="AA147" s="911"/>
      <c r="AB147" s="911"/>
      <c r="AC147" s="911"/>
      <c r="AD147" s="911"/>
      <c r="AE147" s="911"/>
      <c r="AF147" s="911"/>
      <c r="AG147" s="911"/>
      <c r="AH147" s="911"/>
      <c r="AI147" s="911"/>
      <c r="AJ147" s="911"/>
      <c r="AK147" s="911"/>
      <c r="AL147" s="911"/>
      <c r="AM147" s="912"/>
    </row>
    <row r="148" spans="1:39" ht="60.75" customHeight="1">
      <c r="B148" s="904"/>
      <c r="C148" s="906"/>
      <c r="D148" s="283">
        <v>2012</v>
      </c>
      <c r="E148" s="283">
        <v>2013</v>
      </c>
      <c r="F148" s="283">
        <v>2014</v>
      </c>
      <c r="G148" s="283">
        <v>2015</v>
      </c>
      <c r="H148" s="283">
        <v>2016</v>
      </c>
      <c r="I148" s="283">
        <v>2017</v>
      </c>
      <c r="J148" s="283">
        <v>2018</v>
      </c>
      <c r="K148" s="283">
        <v>2019</v>
      </c>
      <c r="L148" s="283">
        <v>2020</v>
      </c>
      <c r="M148" s="283">
        <v>2021</v>
      </c>
      <c r="N148" s="914"/>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GS&lt;50 kW</v>
      </c>
      <c r="AA148" s="283" t="str">
        <f>'1.  LRAMVA Summary'!F52</f>
        <v>General Service 50 - 4,999 kW</v>
      </c>
      <c r="AB148" s="283" t="str">
        <f>'1.  LRAMVA Summary'!G52</f>
        <v>Sentinel Lighting</v>
      </c>
      <c r="AC148" s="283" t="str">
        <f>'1.  LRAMVA Summary'!H52</f>
        <v>Street Lighting</v>
      </c>
      <c r="AD148" s="283" t="str">
        <f>'1.  LRAMVA Summary'!I52</f>
        <v>Unmetered Scattered Load</v>
      </c>
      <c r="AE148" s="283" t="str">
        <f>'1.  LRAMVA Summary'!J52</f>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8"/>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v>
      </c>
      <c r="AD149" s="289" t="str">
        <f>'1.  LRAMVA Summary'!I53</f>
        <v>kWh</v>
      </c>
      <c r="AE149" s="289">
        <f>'1.  LRAMVA Summary'!J53</f>
        <v>0</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7">
        <v>1</v>
      </c>
      <c r="B150" s="292" t="s">
        <v>1</v>
      </c>
      <c r="C150" s="289" t="s">
        <v>25</v>
      </c>
      <c r="D150" s="293">
        <v>25949.230619686165</v>
      </c>
      <c r="E150" s="293">
        <v>25949.230619686165</v>
      </c>
      <c r="F150" s="293">
        <v>25949.230619686165</v>
      </c>
      <c r="G150" s="293">
        <v>25846.745564686167</v>
      </c>
      <c r="H150" s="293">
        <v>17779.786942205163</v>
      </c>
      <c r="I150" s="293">
        <v>0</v>
      </c>
      <c r="J150" s="293">
        <v>0</v>
      </c>
      <c r="K150" s="293">
        <v>0</v>
      </c>
      <c r="L150" s="293">
        <v>0</v>
      </c>
      <c r="M150" s="293">
        <v>0</v>
      </c>
      <c r="N150" s="289"/>
      <c r="O150" s="293">
        <v>3.9234405766480376</v>
      </c>
      <c r="P150" s="293">
        <v>3.9234405766480376</v>
      </c>
      <c r="Q150" s="293">
        <v>3.9234405766480376</v>
      </c>
      <c r="R150" s="293">
        <v>3.8088366645272478</v>
      </c>
      <c r="S150" s="293">
        <v>2.3376814683456235</v>
      </c>
      <c r="T150" s="293">
        <v>0</v>
      </c>
      <c r="U150" s="293">
        <v>0</v>
      </c>
      <c r="V150" s="293">
        <v>0</v>
      </c>
      <c r="W150" s="293">
        <v>0</v>
      </c>
      <c r="X150" s="293">
        <v>0</v>
      </c>
      <c r="Y150" s="408">
        <v>1</v>
      </c>
      <c r="Z150" s="408"/>
      <c r="AA150" s="408"/>
      <c r="AB150" s="408"/>
      <c r="AC150" s="408"/>
      <c r="AD150" s="408"/>
      <c r="AE150" s="408"/>
      <c r="AF150" s="408"/>
      <c r="AG150" s="408"/>
      <c r="AH150" s="408"/>
      <c r="AI150" s="408"/>
      <c r="AJ150" s="408"/>
      <c r="AK150" s="408"/>
      <c r="AL150" s="408"/>
      <c r="AM150" s="294">
        <f>SUM(Y150:AL150)</f>
        <v>1</v>
      </c>
    </row>
    <row r="151" spans="1:39" ht="15" outlineLevel="1">
      <c r="B151" s="292" t="s">
        <v>244</v>
      </c>
      <c r="C151" s="289" t="s">
        <v>163</v>
      </c>
      <c r="D151" s="293"/>
      <c r="E151" s="293"/>
      <c r="F151" s="293"/>
      <c r="G151" s="293"/>
      <c r="H151" s="293"/>
      <c r="I151" s="293"/>
      <c r="J151" s="293"/>
      <c r="K151" s="293"/>
      <c r="L151" s="293"/>
      <c r="M151" s="293"/>
      <c r="N151" s="466"/>
      <c r="O151" s="293"/>
      <c r="P151" s="293"/>
      <c r="Q151" s="293"/>
      <c r="R151" s="293"/>
      <c r="S151" s="293"/>
      <c r="T151" s="293"/>
      <c r="U151" s="293"/>
      <c r="V151" s="293"/>
      <c r="W151" s="293"/>
      <c r="X151" s="293"/>
      <c r="Y151" s="409">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3"/>
    </row>
    <row r="152" spans="1:39" ht="15.45" outlineLevel="1">
      <c r="A152" s="509"/>
      <c r="B152" s="296"/>
      <c r="C152" s="297"/>
      <c r="D152" s="297"/>
      <c r="E152" s="297"/>
      <c r="F152" s="297"/>
      <c r="G152" s="297"/>
      <c r="H152" s="297"/>
      <c r="I152" s="297"/>
      <c r="J152" s="297"/>
      <c r="K152" s="297"/>
      <c r="L152" s="297"/>
      <c r="M152" s="297"/>
      <c r="N152" s="301"/>
      <c r="O152" s="297"/>
      <c r="P152" s="297"/>
      <c r="Q152" s="297"/>
      <c r="R152" s="297"/>
      <c r="S152" s="297"/>
      <c r="T152" s="297"/>
      <c r="U152" s="297"/>
      <c r="V152" s="297"/>
      <c r="W152" s="297"/>
      <c r="X152" s="297"/>
      <c r="Y152" s="410"/>
      <c r="Z152" s="411"/>
      <c r="AA152" s="411"/>
      <c r="AB152" s="411"/>
      <c r="AC152" s="411"/>
      <c r="AD152" s="411"/>
      <c r="AE152" s="411"/>
      <c r="AF152" s="411"/>
      <c r="AG152" s="411"/>
      <c r="AH152" s="411"/>
      <c r="AI152" s="411"/>
      <c r="AJ152" s="411"/>
      <c r="AK152" s="411"/>
      <c r="AL152" s="411"/>
      <c r="AM152" s="300"/>
    </row>
    <row r="153" spans="1:39" ht="15" outlineLevel="1">
      <c r="A153" s="507">
        <v>2</v>
      </c>
      <c r="B153" s="292" t="s">
        <v>2</v>
      </c>
      <c r="C153" s="289" t="s">
        <v>25</v>
      </c>
      <c r="D153" s="293">
        <v>613.03077570792516</v>
      </c>
      <c r="E153" s="293">
        <v>613.03077570792516</v>
      </c>
      <c r="F153" s="293">
        <v>613.03077570792516</v>
      </c>
      <c r="G153" s="293">
        <v>611.39734238134417</v>
      </c>
      <c r="H153" s="293">
        <v>0</v>
      </c>
      <c r="I153" s="293">
        <v>0</v>
      </c>
      <c r="J153" s="293">
        <v>0</v>
      </c>
      <c r="K153" s="293">
        <v>0</v>
      </c>
      <c r="L153" s="293">
        <v>0</v>
      </c>
      <c r="M153" s="293">
        <v>0</v>
      </c>
      <c r="N153" s="289"/>
      <c r="O153" s="293">
        <v>0.34471843218768616</v>
      </c>
      <c r="P153" s="293">
        <v>0.34471843218768616</v>
      </c>
      <c r="Q153" s="293">
        <v>0.34471843218768616</v>
      </c>
      <c r="R153" s="293">
        <v>0.34289184538032519</v>
      </c>
      <c r="S153" s="293">
        <v>0</v>
      </c>
      <c r="T153" s="293">
        <v>0</v>
      </c>
      <c r="U153" s="293">
        <v>0</v>
      </c>
      <c r="V153" s="293">
        <v>0</v>
      </c>
      <c r="W153" s="293">
        <v>0</v>
      </c>
      <c r="X153" s="293">
        <v>0</v>
      </c>
      <c r="Y153" s="408">
        <v>1</v>
      </c>
      <c r="Z153" s="408"/>
      <c r="AA153" s="408"/>
      <c r="AB153" s="408"/>
      <c r="AC153" s="408"/>
      <c r="AD153" s="408"/>
      <c r="AE153" s="408"/>
      <c r="AF153" s="408"/>
      <c r="AG153" s="408"/>
      <c r="AH153" s="408"/>
      <c r="AI153" s="408"/>
      <c r="AJ153" s="408"/>
      <c r="AK153" s="408"/>
      <c r="AL153" s="408"/>
      <c r="AM153" s="294">
        <f>SUM(Y153:AL153)</f>
        <v>1</v>
      </c>
    </row>
    <row r="154" spans="1:39" ht="15" outlineLevel="1">
      <c r="B154" s="292" t="s">
        <v>244</v>
      </c>
      <c r="C154" s="289" t="s">
        <v>163</v>
      </c>
      <c r="D154" s="293"/>
      <c r="E154" s="293"/>
      <c r="F154" s="293"/>
      <c r="G154" s="293"/>
      <c r="H154" s="293"/>
      <c r="I154" s="293"/>
      <c r="J154" s="293"/>
      <c r="K154" s="293"/>
      <c r="L154" s="293"/>
      <c r="M154" s="293"/>
      <c r="N154" s="466"/>
      <c r="O154" s="293"/>
      <c r="P154" s="293"/>
      <c r="Q154" s="293"/>
      <c r="R154" s="293"/>
      <c r="S154" s="293"/>
      <c r="T154" s="293"/>
      <c r="U154" s="293"/>
      <c r="V154" s="293"/>
      <c r="W154" s="293"/>
      <c r="X154" s="293"/>
      <c r="Y154" s="409">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3"/>
    </row>
    <row r="155" spans="1:39" ht="15.45" outlineLevel="1">
      <c r="A155" s="509"/>
      <c r="B155" s="296"/>
      <c r="C155" s="297"/>
      <c r="D155" s="302"/>
      <c r="E155" s="302"/>
      <c r="F155" s="302"/>
      <c r="G155" s="302"/>
      <c r="H155" s="302"/>
      <c r="I155" s="302"/>
      <c r="J155" s="302"/>
      <c r="K155" s="302"/>
      <c r="L155" s="302"/>
      <c r="M155" s="302"/>
      <c r="N155" s="301"/>
      <c r="O155" s="302"/>
      <c r="P155" s="302"/>
      <c r="Q155" s="302"/>
      <c r="R155" s="302"/>
      <c r="S155" s="302"/>
      <c r="T155" s="302"/>
      <c r="U155" s="302"/>
      <c r="V155" s="302"/>
      <c r="W155" s="302"/>
      <c r="X155" s="302"/>
      <c r="Y155" s="410"/>
      <c r="Z155" s="411"/>
      <c r="AA155" s="411"/>
      <c r="AB155" s="411"/>
      <c r="AC155" s="411"/>
      <c r="AD155" s="411"/>
      <c r="AE155" s="411"/>
      <c r="AF155" s="411"/>
      <c r="AG155" s="411"/>
      <c r="AH155" s="411"/>
      <c r="AI155" s="411"/>
      <c r="AJ155" s="411"/>
      <c r="AK155" s="411"/>
      <c r="AL155" s="411"/>
      <c r="AM155" s="300"/>
    </row>
    <row r="156" spans="1:39" ht="15" outlineLevel="1">
      <c r="A156" s="507">
        <v>3</v>
      </c>
      <c r="B156" s="292" t="s">
        <v>3</v>
      </c>
      <c r="C156" s="289" t="s">
        <v>25</v>
      </c>
      <c r="D156" s="293">
        <v>302.4696067202899</v>
      </c>
      <c r="E156" s="293">
        <v>302.4696067202899</v>
      </c>
      <c r="F156" s="293">
        <v>302.4696067202899</v>
      </c>
      <c r="G156" s="293">
        <v>302.4696067202899</v>
      </c>
      <c r="H156" s="293">
        <v>302.4696067202899</v>
      </c>
      <c r="I156" s="293">
        <v>302.4696067202899</v>
      </c>
      <c r="J156" s="293">
        <v>302.4696067202899</v>
      </c>
      <c r="K156" s="293">
        <v>302.4696067202899</v>
      </c>
      <c r="L156" s="293">
        <v>302.4696067202899</v>
      </c>
      <c r="M156" s="293">
        <v>302.4696067202899</v>
      </c>
      <c r="N156" s="289"/>
      <c r="O156" s="293">
        <v>0.17533457807513522</v>
      </c>
      <c r="P156" s="293">
        <v>0.17533457807513522</v>
      </c>
      <c r="Q156" s="293">
        <v>0.17533457807513522</v>
      </c>
      <c r="R156" s="293">
        <v>0.17533457807513522</v>
      </c>
      <c r="S156" s="293">
        <v>0.17533457807513522</v>
      </c>
      <c r="T156" s="293">
        <v>0.17533457807513522</v>
      </c>
      <c r="U156" s="293">
        <v>0.17533457807513522</v>
      </c>
      <c r="V156" s="293">
        <v>0.17533457807513522</v>
      </c>
      <c r="W156" s="293">
        <v>0.17533457807513522</v>
      </c>
      <c r="X156" s="293">
        <v>0.17533457807513522</v>
      </c>
      <c r="Y156" s="408">
        <v>1</v>
      </c>
      <c r="Z156" s="408"/>
      <c r="AA156" s="408"/>
      <c r="AB156" s="408"/>
      <c r="AC156" s="408"/>
      <c r="AD156" s="408"/>
      <c r="AE156" s="408"/>
      <c r="AF156" s="408"/>
      <c r="AG156" s="408"/>
      <c r="AH156" s="408"/>
      <c r="AI156" s="408"/>
      <c r="AJ156" s="408"/>
      <c r="AK156" s="408"/>
      <c r="AL156" s="408"/>
      <c r="AM156" s="294">
        <f>SUM(Y156:AL156)</f>
        <v>1</v>
      </c>
    </row>
    <row r="157" spans="1:39" ht="15" outlineLevel="1">
      <c r="B157" s="292" t="s">
        <v>244</v>
      </c>
      <c r="C157" s="289" t="s">
        <v>163</v>
      </c>
      <c r="D157" s="293">
        <v>679.17626526646347</v>
      </c>
      <c r="E157" s="293">
        <v>679.17626526646347</v>
      </c>
      <c r="F157" s="293">
        <v>679.17626526646347</v>
      </c>
      <c r="G157" s="293">
        <v>679.17626526646347</v>
      </c>
      <c r="H157" s="293">
        <v>679.17626526646347</v>
      </c>
      <c r="I157" s="293">
        <v>679.17626526646347</v>
      </c>
      <c r="J157" s="293">
        <v>679.17626526646347</v>
      </c>
      <c r="K157" s="293">
        <v>679.17626526646347</v>
      </c>
      <c r="L157" s="293">
        <v>679.17626526646347</v>
      </c>
      <c r="M157" s="293">
        <v>679.17626526646347</v>
      </c>
      <c r="N157" s="466"/>
      <c r="O157" s="293">
        <v>0.37506142471322246</v>
      </c>
      <c r="P157" s="293">
        <v>0.37506142471322246</v>
      </c>
      <c r="Q157" s="293">
        <v>0.37506142471322246</v>
      </c>
      <c r="R157" s="293">
        <v>0.37506142471322246</v>
      </c>
      <c r="S157" s="293">
        <v>0.37506142471322246</v>
      </c>
      <c r="T157" s="293">
        <v>0.37506142471322246</v>
      </c>
      <c r="U157" s="293">
        <v>0.37506142471322246</v>
      </c>
      <c r="V157" s="293">
        <v>0.37506142471322246</v>
      </c>
      <c r="W157" s="293">
        <v>0.37506142471322246</v>
      </c>
      <c r="X157" s="293">
        <v>0.37506142471322246</v>
      </c>
      <c r="Y157" s="409">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3"/>
    </row>
    <row r="158" spans="1:39" ht="15" outlineLevel="1">
      <c r="B158" s="292"/>
      <c r="C158" s="303"/>
      <c r="D158" s="289"/>
      <c r="E158" s="289"/>
      <c r="F158" s="289"/>
      <c r="G158" s="289"/>
      <c r="H158" s="289"/>
      <c r="I158" s="289"/>
      <c r="J158" s="289"/>
      <c r="K158" s="289"/>
      <c r="L158" s="289"/>
      <c r="M158" s="289"/>
      <c r="N158" s="281"/>
      <c r="O158" s="289"/>
      <c r="P158" s="289"/>
      <c r="Q158" s="289"/>
      <c r="R158" s="289"/>
      <c r="S158" s="289"/>
      <c r="T158" s="289"/>
      <c r="U158" s="289"/>
      <c r="V158" s="289"/>
      <c r="W158" s="289"/>
      <c r="X158" s="289"/>
      <c r="Y158" s="410"/>
      <c r="Z158" s="410"/>
      <c r="AA158" s="410"/>
      <c r="AB158" s="410"/>
      <c r="AC158" s="410"/>
      <c r="AD158" s="410"/>
      <c r="AE158" s="410"/>
      <c r="AF158" s="410"/>
      <c r="AG158" s="410"/>
      <c r="AH158" s="410"/>
      <c r="AI158" s="410"/>
      <c r="AJ158" s="410"/>
      <c r="AK158" s="410"/>
      <c r="AL158" s="410"/>
      <c r="AM158" s="304"/>
    </row>
    <row r="159" spans="1:39" ht="15" outlineLevel="1">
      <c r="A159" s="507">
        <v>4</v>
      </c>
      <c r="B159" s="292" t="s">
        <v>4</v>
      </c>
      <c r="C159" s="289" t="s">
        <v>25</v>
      </c>
      <c r="D159" s="293">
        <v>1201.344920277885</v>
      </c>
      <c r="E159" s="293">
        <v>1201.344920277885</v>
      </c>
      <c r="F159" s="293">
        <v>1201.344920277885</v>
      </c>
      <c r="G159" s="293">
        <v>1201.344920277885</v>
      </c>
      <c r="H159" s="293">
        <v>1183.2965275657393</v>
      </c>
      <c r="I159" s="293">
        <v>1183.2965275657393</v>
      </c>
      <c r="J159" s="293">
        <v>557.21031231071345</v>
      </c>
      <c r="K159" s="293">
        <v>554.13505170578003</v>
      </c>
      <c r="L159" s="293">
        <v>554.13505170578003</v>
      </c>
      <c r="M159" s="293">
        <v>554.13505170578003</v>
      </c>
      <c r="N159" s="289"/>
      <c r="O159" s="293">
        <v>0.19797468346776706</v>
      </c>
      <c r="P159" s="293">
        <v>0.19797468346776706</v>
      </c>
      <c r="Q159" s="293">
        <v>0.19797468346776706</v>
      </c>
      <c r="R159" s="293">
        <v>0.19797468346776706</v>
      </c>
      <c r="S159" s="293">
        <v>0.19713898964057752</v>
      </c>
      <c r="T159" s="293">
        <v>0.19713898964057752</v>
      </c>
      <c r="U159" s="293">
        <v>0.16814935085545754</v>
      </c>
      <c r="V159" s="293">
        <v>0.16779829370877569</v>
      </c>
      <c r="W159" s="293">
        <v>0.16779829370877569</v>
      </c>
      <c r="X159" s="293">
        <v>0.16779829370877569</v>
      </c>
      <c r="Y159" s="408">
        <v>1</v>
      </c>
      <c r="Z159" s="408"/>
      <c r="AA159" s="408"/>
      <c r="AB159" s="408"/>
      <c r="AC159" s="408"/>
      <c r="AD159" s="408"/>
      <c r="AE159" s="408"/>
      <c r="AF159" s="408"/>
      <c r="AG159" s="408"/>
      <c r="AH159" s="408"/>
      <c r="AI159" s="408"/>
      <c r="AJ159" s="408"/>
      <c r="AK159" s="408"/>
      <c r="AL159" s="408"/>
      <c r="AM159" s="294">
        <f>SUM(Y159:AL159)</f>
        <v>1</v>
      </c>
    </row>
    <row r="160" spans="1:39" ht="15" outlineLevel="1">
      <c r="B160" s="292" t="s">
        <v>244</v>
      </c>
      <c r="C160" s="289" t="s">
        <v>163</v>
      </c>
      <c r="D160" s="293"/>
      <c r="E160" s="293"/>
      <c r="F160" s="293"/>
      <c r="G160" s="293"/>
      <c r="H160" s="293"/>
      <c r="I160" s="293"/>
      <c r="J160" s="293"/>
      <c r="K160" s="293"/>
      <c r="L160" s="293"/>
      <c r="M160" s="293"/>
      <c r="N160" s="466"/>
      <c r="O160" s="293"/>
      <c r="P160" s="293"/>
      <c r="Q160" s="293"/>
      <c r="R160" s="293"/>
      <c r="S160" s="293"/>
      <c r="T160" s="293"/>
      <c r="U160" s="293"/>
      <c r="V160" s="293"/>
      <c r="W160" s="293"/>
      <c r="X160" s="293"/>
      <c r="Y160" s="409">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3"/>
    </row>
    <row r="161" spans="1:39" ht="15" outlineLevel="1">
      <c r="B161" s="292"/>
      <c r="C161" s="303"/>
      <c r="D161" s="302"/>
      <c r="E161" s="302"/>
      <c r="F161" s="302"/>
      <c r="G161" s="302"/>
      <c r="H161" s="302"/>
      <c r="I161" s="302"/>
      <c r="J161" s="302"/>
      <c r="K161" s="302"/>
      <c r="L161" s="302"/>
      <c r="M161" s="302"/>
      <c r="N161" s="289"/>
      <c r="O161" s="302"/>
      <c r="P161" s="302"/>
      <c r="Q161" s="302"/>
      <c r="R161" s="302"/>
      <c r="S161" s="302"/>
      <c r="T161" s="302"/>
      <c r="U161" s="302"/>
      <c r="V161" s="302"/>
      <c r="W161" s="302"/>
      <c r="X161" s="302"/>
      <c r="Y161" s="410"/>
      <c r="Z161" s="410"/>
      <c r="AA161" s="410"/>
      <c r="AB161" s="410"/>
      <c r="AC161" s="410"/>
      <c r="AD161" s="410"/>
      <c r="AE161" s="410"/>
      <c r="AF161" s="410"/>
      <c r="AG161" s="410"/>
      <c r="AH161" s="410"/>
      <c r="AI161" s="410"/>
      <c r="AJ161" s="410"/>
      <c r="AK161" s="410"/>
      <c r="AL161" s="410"/>
      <c r="AM161" s="304"/>
    </row>
    <row r="162" spans="1:39" ht="15" outlineLevel="1">
      <c r="A162" s="507">
        <v>5</v>
      </c>
      <c r="B162" s="292" t="s">
        <v>5</v>
      </c>
      <c r="C162" s="289" t="s">
        <v>25</v>
      </c>
      <c r="D162" s="293">
        <v>23011.003922224718</v>
      </c>
      <c r="E162" s="293">
        <v>23011.003922224718</v>
      </c>
      <c r="F162" s="293">
        <v>23011.003922224718</v>
      </c>
      <c r="G162" s="293">
        <v>23011.003922224718</v>
      </c>
      <c r="H162" s="293">
        <v>20685.428668328426</v>
      </c>
      <c r="I162" s="293">
        <v>16820.208093179419</v>
      </c>
      <c r="J162" s="293">
        <v>11473.107058775553</v>
      </c>
      <c r="K162" s="293">
        <v>11449.258098982191</v>
      </c>
      <c r="L162" s="293">
        <v>11449.258098982191</v>
      </c>
      <c r="M162" s="293">
        <v>5815.3518609144521</v>
      </c>
      <c r="N162" s="289"/>
      <c r="O162" s="293">
        <v>1.2716121812893613</v>
      </c>
      <c r="P162" s="293">
        <v>1.2716121812893613</v>
      </c>
      <c r="Q162" s="293">
        <v>1.2716121812893613</v>
      </c>
      <c r="R162" s="293">
        <v>1.2716121812893613</v>
      </c>
      <c r="S162" s="293">
        <v>1.1639311863474653</v>
      </c>
      <c r="T162" s="293">
        <v>0.98496007091931082</v>
      </c>
      <c r="U162" s="293">
        <v>0.73737351852769017</v>
      </c>
      <c r="V162" s="293">
        <v>0.73465103453301428</v>
      </c>
      <c r="W162" s="293">
        <v>0.73465103453301428</v>
      </c>
      <c r="X162" s="293">
        <v>0.47378455510686979</v>
      </c>
      <c r="Y162" s="408">
        <v>1</v>
      </c>
      <c r="Z162" s="408"/>
      <c r="AA162" s="408"/>
      <c r="AB162" s="408"/>
      <c r="AC162" s="408"/>
      <c r="AD162" s="408"/>
      <c r="AE162" s="408"/>
      <c r="AF162" s="408"/>
      <c r="AG162" s="408"/>
      <c r="AH162" s="408"/>
      <c r="AI162" s="408"/>
      <c r="AJ162" s="408"/>
      <c r="AK162" s="408"/>
      <c r="AL162" s="408"/>
      <c r="AM162" s="294">
        <f>SUM(Y162:AL162)</f>
        <v>1</v>
      </c>
    </row>
    <row r="163" spans="1:39" ht="15" outlineLevel="1">
      <c r="B163" s="292" t="s">
        <v>244</v>
      </c>
      <c r="C163" s="289" t="s">
        <v>163</v>
      </c>
      <c r="D163" s="293"/>
      <c r="E163" s="293"/>
      <c r="F163" s="293"/>
      <c r="G163" s="293"/>
      <c r="H163" s="293"/>
      <c r="I163" s="293"/>
      <c r="J163" s="293"/>
      <c r="K163" s="293"/>
      <c r="L163" s="293"/>
      <c r="M163" s="293"/>
      <c r="N163" s="466"/>
      <c r="O163" s="293"/>
      <c r="P163" s="293"/>
      <c r="Q163" s="293"/>
      <c r="R163" s="293"/>
      <c r="S163" s="293"/>
      <c r="T163" s="293"/>
      <c r="U163" s="293"/>
      <c r="V163" s="293"/>
      <c r="W163" s="293"/>
      <c r="X163" s="293"/>
      <c r="Y163" s="409">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3"/>
    </row>
    <row r="164" spans="1:39" ht="15" outlineLevel="1">
      <c r="B164" s="292"/>
      <c r="C164" s="303"/>
      <c r="D164" s="302"/>
      <c r="E164" s="302"/>
      <c r="F164" s="302"/>
      <c r="G164" s="302"/>
      <c r="H164" s="302"/>
      <c r="I164" s="302"/>
      <c r="J164" s="302"/>
      <c r="K164" s="302"/>
      <c r="L164" s="302"/>
      <c r="M164" s="302"/>
      <c r="N164" s="289"/>
      <c r="O164" s="302"/>
      <c r="P164" s="302"/>
      <c r="Q164" s="302"/>
      <c r="R164" s="302"/>
      <c r="S164" s="302"/>
      <c r="T164" s="302"/>
      <c r="U164" s="302"/>
      <c r="V164" s="302"/>
      <c r="W164" s="302"/>
      <c r="X164" s="302"/>
      <c r="Y164" s="410"/>
      <c r="Z164" s="410"/>
      <c r="AA164" s="410"/>
      <c r="AB164" s="410"/>
      <c r="AC164" s="410"/>
      <c r="AD164" s="410"/>
      <c r="AE164" s="410"/>
      <c r="AF164" s="410"/>
      <c r="AG164" s="410"/>
      <c r="AH164" s="410"/>
      <c r="AI164" s="410"/>
      <c r="AJ164" s="410"/>
      <c r="AK164" s="410"/>
      <c r="AL164" s="410"/>
      <c r="AM164" s="304"/>
    </row>
    <row r="165" spans="1:39" ht="15" outlineLevel="1">
      <c r="A165" s="507">
        <v>6</v>
      </c>
      <c r="B165" s="292" t="s">
        <v>6</v>
      </c>
      <c r="C165" s="289" t="s">
        <v>25</v>
      </c>
      <c r="D165" s="293"/>
      <c r="E165" s="293"/>
      <c r="F165" s="293"/>
      <c r="G165" s="293"/>
      <c r="H165" s="293"/>
      <c r="I165" s="293"/>
      <c r="J165" s="293"/>
      <c r="K165" s="293"/>
      <c r="L165" s="293"/>
      <c r="M165" s="293"/>
      <c r="N165" s="289"/>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466"/>
      <c r="O166" s="293"/>
      <c r="P166" s="293"/>
      <c r="Q166" s="293"/>
      <c r="R166" s="293"/>
      <c r="S166" s="293"/>
      <c r="T166" s="293"/>
      <c r="U166" s="293"/>
      <c r="V166" s="293"/>
      <c r="W166" s="293"/>
      <c r="X166" s="293"/>
      <c r="Y166" s="409">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3"/>
    </row>
    <row r="167" spans="1:39" ht="15" outlineLevel="1">
      <c r="B167" s="292"/>
      <c r="C167" s="303"/>
      <c r="D167" s="302"/>
      <c r="E167" s="302"/>
      <c r="F167" s="302"/>
      <c r="G167" s="302"/>
      <c r="H167" s="302"/>
      <c r="I167" s="302"/>
      <c r="J167" s="302"/>
      <c r="K167" s="302"/>
      <c r="L167" s="302"/>
      <c r="M167" s="302"/>
      <c r="N167" s="289"/>
      <c r="O167" s="302"/>
      <c r="P167" s="302"/>
      <c r="Q167" s="302"/>
      <c r="R167" s="302"/>
      <c r="S167" s="302"/>
      <c r="T167" s="302"/>
      <c r="U167" s="302"/>
      <c r="V167" s="302"/>
      <c r="W167" s="302"/>
      <c r="X167" s="302"/>
      <c r="Y167" s="410"/>
      <c r="Z167" s="410"/>
      <c r="AA167" s="410"/>
      <c r="AB167" s="410"/>
      <c r="AC167" s="410"/>
      <c r="AD167" s="410"/>
      <c r="AE167" s="410"/>
      <c r="AF167" s="410"/>
      <c r="AG167" s="410"/>
      <c r="AH167" s="410"/>
      <c r="AI167" s="410"/>
      <c r="AJ167" s="410"/>
      <c r="AK167" s="410"/>
      <c r="AL167" s="410"/>
      <c r="AM167" s="304"/>
    </row>
    <row r="168" spans="1:39" ht="15" outlineLevel="1">
      <c r="A168" s="507">
        <v>7</v>
      </c>
      <c r="B168" s="292" t="s">
        <v>42</v>
      </c>
      <c r="C168" s="289" t="s">
        <v>25</v>
      </c>
      <c r="D168" s="293"/>
      <c r="E168" s="293"/>
      <c r="F168" s="293"/>
      <c r="G168" s="293"/>
      <c r="H168" s="293"/>
      <c r="I168" s="293"/>
      <c r="J168" s="293"/>
      <c r="K168" s="293"/>
      <c r="L168" s="293"/>
      <c r="M168" s="293"/>
      <c r="N168" s="289"/>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289"/>
      <c r="O169" s="293"/>
      <c r="P169" s="293"/>
      <c r="Q169" s="293"/>
      <c r="R169" s="293"/>
      <c r="S169" s="293"/>
      <c r="T169" s="293"/>
      <c r="U169" s="293"/>
      <c r="V169" s="293"/>
      <c r="W169" s="293"/>
      <c r="X169" s="293"/>
      <c r="Y169" s="409">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3"/>
    </row>
    <row r="170" spans="1:39" ht="15" outlineLevel="1">
      <c r="B170" s="292"/>
      <c r="C170" s="303"/>
      <c r="D170" s="302"/>
      <c r="E170" s="302"/>
      <c r="F170" s="302"/>
      <c r="G170" s="302"/>
      <c r="H170" s="302"/>
      <c r="I170" s="302"/>
      <c r="J170" s="302"/>
      <c r="K170" s="302"/>
      <c r="L170" s="302"/>
      <c r="M170" s="302"/>
      <c r="N170" s="289"/>
      <c r="O170" s="302"/>
      <c r="P170" s="302"/>
      <c r="Q170" s="302"/>
      <c r="R170" s="302"/>
      <c r="S170" s="302"/>
      <c r="T170" s="302"/>
      <c r="U170" s="302"/>
      <c r="V170" s="302"/>
      <c r="W170" s="302"/>
      <c r="X170" s="302"/>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7">
        <v>8</v>
      </c>
      <c r="B171" s="292" t="s">
        <v>484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7"/>
      <c r="B172" s="292" t="s">
        <v>244</v>
      </c>
      <c r="C172" s="289" t="s">
        <v>163</v>
      </c>
      <c r="D172" s="293"/>
      <c r="E172" s="293"/>
      <c r="F172" s="293"/>
      <c r="G172" s="293"/>
      <c r="H172" s="293"/>
      <c r="I172" s="293"/>
      <c r="J172" s="293"/>
      <c r="K172" s="293"/>
      <c r="L172" s="293"/>
      <c r="M172" s="293"/>
      <c r="N172" s="289"/>
      <c r="O172" s="293"/>
      <c r="P172" s="293"/>
      <c r="Q172" s="293"/>
      <c r="R172" s="293"/>
      <c r="S172" s="293"/>
      <c r="T172" s="293"/>
      <c r="U172" s="293"/>
      <c r="V172" s="293"/>
      <c r="W172" s="293"/>
      <c r="X172" s="293"/>
      <c r="Y172" s="409">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3"/>
    </row>
    <row r="173" spans="1:39" s="281" customFormat="1" ht="15" outlineLevel="1">
      <c r="A173" s="507"/>
      <c r="B173" s="292"/>
      <c r="C173" s="303"/>
      <c r="D173" s="302"/>
      <c r="E173" s="302"/>
      <c r="F173" s="302"/>
      <c r="G173" s="302"/>
      <c r="H173" s="302"/>
      <c r="I173" s="302"/>
      <c r="J173" s="302"/>
      <c r="K173" s="302"/>
      <c r="L173" s="302"/>
      <c r="M173" s="302"/>
      <c r="N173" s="289"/>
      <c r="O173" s="302"/>
      <c r="P173" s="302"/>
      <c r="Q173" s="302"/>
      <c r="R173" s="302"/>
      <c r="S173" s="302"/>
      <c r="T173" s="302"/>
      <c r="U173" s="302"/>
      <c r="V173" s="302"/>
      <c r="W173" s="302"/>
      <c r="X173" s="302"/>
      <c r="Y173" s="410"/>
      <c r="Z173" s="410"/>
      <c r="AA173" s="410"/>
      <c r="AB173" s="410"/>
      <c r="AC173" s="410"/>
      <c r="AD173" s="410"/>
      <c r="AE173" s="410"/>
      <c r="AF173" s="410"/>
      <c r="AG173" s="410"/>
      <c r="AH173" s="410"/>
      <c r="AI173" s="410"/>
      <c r="AJ173" s="410"/>
      <c r="AK173" s="410"/>
      <c r="AL173" s="410"/>
      <c r="AM173" s="304"/>
    </row>
    <row r="174" spans="1:39" ht="15" outlineLevel="1">
      <c r="A174" s="507">
        <v>9</v>
      </c>
      <c r="B174" s="292" t="s">
        <v>7</v>
      </c>
      <c r="C174" s="289" t="s">
        <v>25</v>
      </c>
      <c r="D174" s="293"/>
      <c r="E174" s="293"/>
      <c r="F174" s="293"/>
      <c r="G174" s="293"/>
      <c r="H174" s="293"/>
      <c r="I174" s="293"/>
      <c r="J174" s="293"/>
      <c r="K174" s="293"/>
      <c r="L174" s="293"/>
      <c r="M174" s="293"/>
      <c r="N174" s="289"/>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289"/>
      <c r="O175" s="293"/>
      <c r="P175" s="293"/>
      <c r="Q175" s="293"/>
      <c r="R175" s="293"/>
      <c r="S175" s="293"/>
      <c r="T175" s="293"/>
      <c r="U175" s="293"/>
      <c r="V175" s="293"/>
      <c r="W175" s="293"/>
      <c r="X175" s="293"/>
      <c r="Y175" s="409">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3"/>
    </row>
    <row r="176" spans="1:39" ht="15" outlineLevel="1">
      <c r="B176" s="305"/>
      <c r="C176" s="306"/>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10"/>
      <c r="AA176" s="410"/>
      <c r="AB176" s="410"/>
      <c r="AC176" s="410"/>
      <c r="AD176" s="410"/>
      <c r="AE176" s="410"/>
      <c r="AF176" s="410"/>
      <c r="AG176" s="410"/>
      <c r="AH176" s="410"/>
      <c r="AI176" s="410"/>
      <c r="AJ176" s="410"/>
      <c r="AK176" s="410"/>
      <c r="AL176" s="410"/>
      <c r="AM176" s="304"/>
    </row>
    <row r="177" spans="1:39" ht="15.45" outlineLevel="1">
      <c r="A177" s="508"/>
      <c r="B177" s="286" t="s">
        <v>8</v>
      </c>
      <c r="C177" s="287"/>
      <c r="D177" s="287"/>
      <c r="E177" s="287"/>
      <c r="F177" s="287"/>
      <c r="G177" s="287"/>
      <c r="H177" s="287"/>
      <c r="I177" s="287"/>
      <c r="J177" s="287"/>
      <c r="K177" s="287"/>
      <c r="L177" s="287"/>
      <c r="M177" s="287"/>
      <c r="N177" s="289"/>
      <c r="O177" s="287"/>
      <c r="P177" s="287"/>
      <c r="Q177" s="287"/>
      <c r="R177" s="287"/>
      <c r="S177" s="287"/>
      <c r="T177" s="287"/>
      <c r="U177" s="287"/>
      <c r="V177" s="287"/>
      <c r="W177" s="287"/>
      <c r="X177" s="287"/>
      <c r="Y177" s="412"/>
      <c r="Z177" s="412"/>
      <c r="AA177" s="412"/>
      <c r="AB177" s="412"/>
      <c r="AC177" s="412"/>
      <c r="AD177" s="412"/>
      <c r="AE177" s="412"/>
      <c r="AF177" s="412"/>
      <c r="AG177" s="412"/>
      <c r="AH177" s="412"/>
      <c r="AI177" s="412"/>
      <c r="AJ177" s="412"/>
      <c r="AK177" s="412"/>
      <c r="AL177" s="412"/>
      <c r="AM177" s="290"/>
    </row>
    <row r="178" spans="1:39" ht="15" outlineLevel="1">
      <c r="A178" s="507">
        <v>10</v>
      </c>
      <c r="B178" s="308" t="s">
        <v>22</v>
      </c>
      <c r="C178" s="289" t="s">
        <v>25</v>
      </c>
      <c r="D178" s="293">
        <v>60125.382653327673</v>
      </c>
      <c r="E178" s="293">
        <v>60125.382653327673</v>
      </c>
      <c r="F178" s="293">
        <v>60125.382653327673</v>
      </c>
      <c r="G178" s="293">
        <v>60125.382653327673</v>
      </c>
      <c r="H178" s="293">
        <v>60125.382653327673</v>
      </c>
      <c r="I178" s="293">
        <v>60125.382653327673</v>
      </c>
      <c r="J178" s="293">
        <v>56874.598289991438</v>
      </c>
      <c r="K178" s="293">
        <v>56874.598289991438</v>
      </c>
      <c r="L178" s="293">
        <v>56874.598289991438</v>
      </c>
      <c r="M178" s="293">
        <v>13038.168586843094</v>
      </c>
      <c r="N178" s="293">
        <v>12</v>
      </c>
      <c r="O178" s="293">
        <v>17.235626765855411</v>
      </c>
      <c r="P178" s="293">
        <v>17.235626765855411</v>
      </c>
      <c r="Q178" s="293">
        <v>17.235626765855411</v>
      </c>
      <c r="R178" s="293">
        <v>17.235626765855411</v>
      </c>
      <c r="S178" s="293">
        <v>17.235626765855411</v>
      </c>
      <c r="T178" s="293">
        <v>17.235626765855411</v>
      </c>
      <c r="U178" s="293">
        <v>16.762595604940248</v>
      </c>
      <c r="V178" s="293">
        <v>16.762595604940248</v>
      </c>
      <c r="W178" s="293">
        <v>16.762595604940248</v>
      </c>
      <c r="X178" s="293">
        <v>10.383828232140674</v>
      </c>
      <c r="Y178" s="465"/>
      <c r="Z178" s="467">
        <v>0.5</v>
      </c>
      <c r="AA178" s="467">
        <v>0.5</v>
      </c>
      <c r="AB178" s="413"/>
      <c r="AC178" s="413"/>
      <c r="AD178" s="413"/>
      <c r="AE178" s="413"/>
      <c r="AF178" s="413"/>
      <c r="AG178" s="413"/>
      <c r="AH178" s="413"/>
      <c r="AI178" s="413"/>
      <c r="AJ178" s="413"/>
      <c r="AK178" s="413"/>
      <c r="AL178" s="413"/>
      <c r="AM178" s="294">
        <f>SUM(Y178:AL178)</f>
        <v>1</v>
      </c>
    </row>
    <row r="179" spans="1:39" ht="15" outlineLevel="1">
      <c r="B179" s="292" t="s">
        <v>244</v>
      </c>
      <c r="C179" s="289" t="s">
        <v>163</v>
      </c>
      <c r="D179" s="293">
        <v>0</v>
      </c>
      <c r="E179" s="293">
        <v>0</v>
      </c>
      <c r="F179" s="293">
        <v>0</v>
      </c>
      <c r="G179" s="293">
        <v>0</v>
      </c>
      <c r="H179" s="293">
        <v>0</v>
      </c>
      <c r="I179" s="293">
        <v>0</v>
      </c>
      <c r="J179" s="293">
        <v>0</v>
      </c>
      <c r="K179" s="293">
        <v>0</v>
      </c>
      <c r="L179" s="293">
        <v>0</v>
      </c>
      <c r="M179" s="293">
        <v>0</v>
      </c>
      <c r="N179" s="293">
        <v>12</v>
      </c>
      <c r="O179" s="293">
        <v>0</v>
      </c>
      <c r="P179" s="293">
        <v>0</v>
      </c>
      <c r="Q179" s="293">
        <v>0</v>
      </c>
      <c r="R179" s="293">
        <v>0</v>
      </c>
      <c r="S179" s="293">
        <v>0</v>
      </c>
      <c r="T179" s="293">
        <v>0</v>
      </c>
      <c r="U179" s="293">
        <v>0</v>
      </c>
      <c r="V179" s="293">
        <v>0</v>
      </c>
      <c r="W179" s="293">
        <v>0</v>
      </c>
      <c r="X179" s="293">
        <v>0</v>
      </c>
      <c r="Y179" s="409">
        <v>0</v>
      </c>
      <c r="Z179" s="409">
        <v>0.5</v>
      </c>
      <c r="AA179" s="409">
        <v>0.5</v>
      </c>
      <c r="AB179" s="409">
        <f t="shared" ref="AB179:AL179" si="46">AB178</f>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3"/>
    </row>
    <row r="180" spans="1:39" ht="15" outlineLevel="1">
      <c r="B180" s="308"/>
      <c r="C180" s="310"/>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414"/>
      <c r="Z180" s="414"/>
      <c r="AA180" s="414"/>
      <c r="AB180" s="414"/>
      <c r="AC180" s="414"/>
      <c r="AD180" s="414"/>
      <c r="AE180" s="414"/>
      <c r="AF180" s="414"/>
      <c r="AG180" s="414"/>
      <c r="AH180" s="414"/>
      <c r="AI180" s="414"/>
      <c r="AJ180" s="414"/>
      <c r="AK180" s="414"/>
      <c r="AL180" s="414"/>
      <c r="AM180" s="311"/>
    </row>
    <row r="181" spans="1:39" ht="15" outlineLevel="1">
      <c r="A181" s="507">
        <v>11</v>
      </c>
      <c r="B181" s="312" t="s">
        <v>21</v>
      </c>
      <c r="C181" s="289" t="s">
        <v>25</v>
      </c>
      <c r="D181" s="293">
        <v>79757.925595984343</v>
      </c>
      <c r="E181" s="293">
        <v>79757.925595984401</v>
      </c>
      <c r="F181" s="293">
        <v>79757.925595984401</v>
      </c>
      <c r="G181" s="293">
        <v>51033.258991670664</v>
      </c>
      <c r="H181" s="293">
        <v>51033.258991670664</v>
      </c>
      <c r="I181" s="293">
        <v>11146.335663178696</v>
      </c>
      <c r="J181" s="293">
        <v>11146.335663178696</v>
      </c>
      <c r="K181" s="293">
        <v>11146.335663178696</v>
      </c>
      <c r="L181" s="293">
        <v>11146.335663178696</v>
      </c>
      <c r="M181" s="293">
        <v>11146.335663178696</v>
      </c>
      <c r="N181" s="293">
        <v>12</v>
      </c>
      <c r="O181" s="293">
        <v>22.179021459512494</v>
      </c>
      <c r="P181" s="293">
        <v>22.179021459512494</v>
      </c>
      <c r="Q181" s="293">
        <v>22.179021459512494</v>
      </c>
      <c r="R181" s="293">
        <v>15.00849480641693</v>
      </c>
      <c r="S181" s="293">
        <v>15.00849480641693</v>
      </c>
      <c r="T181" s="293">
        <v>2.7769708122274452</v>
      </c>
      <c r="U181" s="293">
        <v>2.7769708122274452</v>
      </c>
      <c r="V181" s="293">
        <v>2.7769708122274452</v>
      </c>
      <c r="W181" s="293">
        <v>2.7769708122274452</v>
      </c>
      <c r="X181" s="293">
        <v>2.7769708122274452</v>
      </c>
      <c r="Y181" s="413"/>
      <c r="Z181" s="467">
        <v>1</v>
      </c>
      <c r="AA181" s="413"/>
      <c r="AB181" s="413"/>
      <c r="AC181" s="413"/>
      <c r="AD181" s="413"/>
      <c r="AE181" s="413"/>
      <c r="AF181" s="413"/>
      <c r="AG181" s="413"/>
      <c r="AH181" s="413"/>
      <c r="AI181" s="413"/>
      <c r="AJ181" s="413"/>
      <c r="AK181" s="413"/>
      <c r="AL181" s="413"/>
      <c r="AM181" s="294">
        <f>SUM(Y181:AL181)</f>
        <v>1</v>
      </c>
    </row>
    <row r="182" spans="1:39" ht="15" outlineLevel="1">
      <c r="B182" s="292" t="s">
        <v>244</v>
      </c>
      <c r="C182" s="289" t="s">
        <v>163</v>
      </c>
      <c r="D182" s="293"/>
      <c r="E182" s="293"/>
      <c r="F182" s="293"/>
      <c r="G182" s="293"/>
      <c r="H182" s="293"/>
      <c r="I182" s="293"/>
      <c r="J182" s="293"/>
      <c r="K182" s="293"/>
      <c r="L182" s="293"/>
      <c r="M182" s="293"/>
      <c r="N182" s="293">
        <v>12</v>
      </c>
      <c r="O182" s="293"/>
      <c r="P182" s="293"/>
      <c r="Q182" s="293"/>
      <c r="R182" s="293"/>
      <c r="S182" s="293"/>
      <c r="T182" s="293"/>
      <c r="U182" s="293"/>
      <c r="V182" s="293"/>
      <c r="W182" s="293"/>
      <c r="X182" s="293"/>
      <c r="Y182" s="409">
        <v>0</v>
      </c>
      <c r="Z182" s="409">
        <v>1</v>
      </c>
      <c r="AA182" s="409">
        <v>0</v>
      </c>
      <c r="AB182" s="409">
        <f t="shared" ref="AB182:AL182" si="47">AB181</f>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3"/>
    </row>
    <row r="183" spans="1:39" ht="15" outlineLevel="1">
      <c r="B183" s="312"/>
      <c r="C183" s="310"/>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414"/>
      <c r="Z183" s="415"/>
      <c r="AA183" s="414"/>
      <c r="AB183" s="414"/>
      <c r="AC183" s="414"/>
      <c r="AD183" s="414"/>
      <c r="AE183" s="414"/>
      <c r="AF183" s="414"/>
      <c r="AG183" s="414"/>
      <c r="AH183" s="414"/>
      <c r="AI183" s="414"/>
      <c r="AJ183" s="414"/>
      <c r="AK183" s="414"/>
      <c r="AL183" s="414"/>
      <c r="AM183" s="311"/>
    </row>
    <row r="184" spans="1:39" ht="15" outlineLevel="1">
      <c r="A184" s="507">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3"/>
    </row>
    <row r="186" spans="1:39" ht="15" outlineLevel="1">
      <c r="B186" s="312"/>
      <c r="C186" s="310"/>
      <c r="D186" s="314"/>
      <c r="E186" s="314"/>
      <c r="F186" s="314"/>
      <c r="G186" s="314"/>
      <c r="H186" s="314"/>
      <c r="I186" s="314"/>
      <c r="J186" s="314"/>
      <c r="K186" s="314"/>
      <c r="L186" s="314"/>
      <c r="M186" s="314"/>
      <c r="N186" s="289"/>
      <c r="O186" s="314"/>
      <c r="P186" s="314"/>
      <c r="Q186" s="314"/>
      <c r="R186" s="314"/>
      <c r="S186" s="314"/>
      <c r="T186" s="314"/>
      <c r="U186" s="314"/>
      <c r="V186" s="314"/>
      <c r="W186" s="314"/>
      <c r="X186" s="314"/>
      <c r="Y186" s="414"/>
      <c r="Z186" s="415"/>
      <c r="AA186" s="414"/>
      <c r="AB186" s="414"/>
      <c r="AC186" s="414"/>
      <c r="AD186" s="414"/>
      <c r="AE186" s="414"/>
      <c r="AF186" s="414"/>
      <c r="AG186" s="414"/>
      <c r="AH186" s="414"/>
      <c r="AI186" s="414"/>
      <c r="AJ186" s="414"/>
      <c r="AK186" s="414"/>
      <c r="AL186" s="414"/>
      <c r="AM186" s="311"/>
    </row>
    <row r="187" spans="1:39" ht="15" outlineLevel="1">
      <c r="A187" s="507">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3"/>
    </row>
    <row r="189" spans="1:39" ht="15" outlineLevel="1">
      <c r="B189" s="312"/>
      <c r="C189" s="310"/>
      <c r="D189" s="314"/>
      <c r="E189" s="314"/>
      <c r="F189" s="314"/>
      <c r="G189" s="314"/>
      <c r="H189" s="314"/>
      <c r="I189" s="314"/>
      <c r="J189" s="314"/>
      <c r="K189" s="314"/>
      <c r="L189" s="314"/>
      <c r="M189" s="314"/>
      <c r="N189" s="289"/>
      <c r="O189" s="314"/>
      <c r="P189" s="314"/>
      <c r="Q189" s="314"/>
      <c r="R189" s="314"/>
      <c r="S189" s="314"/>
      <c r="T189" s="314"/>
      <c r="U189" s="314"/>
      <c r="V189" s="314"/>
      <c r="W189" s="314"/>
      <c r="X189" s="314"/>
      <c r="Y189" s="414"/>
      <c r="Z189" s="414"/>
      <c r="AA189" s="414"/>
      <c r="AB189" s="414"/>
      <c r="AC189" s="414"/>
      <c r="AD189" s="414"/>
      <c r="AE189" s="414"/>
      <c r="AF189" s="414"/>
      <c r="AG189" s="414"/>
      <c r="AH189" s="414"/>
      <c r="AI189" s="414"/>
      <c r="AJ189" s="414"/>
      <c r="AK189" s="414"/>
      <c r="AL189" s="414"/>
      <c r="AM189" s="311"/>
    </row>
    <row r="190" spans="1:39" ht="15" outlineLevel="1">
      <c r="A190" s="507">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3"/>
    </row>
    <row r="192" spans="1:39" ht="15" outlineLevel="1">
      <c r="B192" s="312"/>
      <c r="C192" s="310"/>
      <c r="D192" s="314"/>
      <c r="E192" s="314"/>
      <c r="F192" s="314"/>
      <c r="G192" s="314"/>
      <c r="H192" s="314"/>
      <c r="I192" s="314"/>
      <c r="J192" s="314"/>
      <c r="K192" s="314"/>
      <c r="L192" s="314"/>
      <c r="M192" s="314"/>
      <c r="N192" s="289"/>
      <c r="O192" s="314"/>
      <c r="P192" s="314"/>
      <c r="Q192" s="314"/>
      <c r="R192" s="314"/>
      <c r="S192" s="314"/>
      <c r="T192" s="314"/>
      <c r="U192" s="314"/>
      <c r="V192" s="314"/>
      <c r="W192" s="314"/>
      <c r="X192" s="314"/>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7">
        <v>15</v>
      </c>
      <c r="B193" s="312" t="s">
        <v>485</v>
      </c>
      <c r="C193" s="289" t="s">
        <v>25</v>
      </c>
      <c r="D193" s="293"/>
      <c r="E193" s="293"/>
      <c r="F193" s="293"/>
      <c r="G193" s="293"/>
      <c r="H193" s="293"/>
      <c r="I193" s="293"/>
      <c r="J193" s="293"/>
      <c r="K193" s="293"/>
      <c r="L193" s="293"/>
      <c r="M193" s="293"/>
      <c r="N193" s="289"/>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7"/>
      <c r="B194" s="313" t="s">
        <v>244</v>
      </c>
      <c r="C194" s="289" t="s">
        <v>163</v>
      </c>
      <c r="D194" s="293"/>
      <c r="E194" s="293"/>
      <c r="F194" s="293"/>
      <c r="G194" s="293"/>
      <c r="H194" s="293"/>
      <c r="I194" s="293"/>
      <c r="J194" s="293"/>
      <c r="K194" s="293"/>
      <c r="L194" s="293"/>
      <c r="M194" s="293"/>
      <c r="N194" s="289"/>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3"/>
    </row>
    <row r="195" spans="1:39" s="281" customFormat="1" ht="15" outlineLevel="1">
      <c r="A195" s="507"/>
      <c r="B195" s="312"/>
      <c r="C195" s="310"/>
      <c r="D195" s="314"/>
      <c r="E195" s="314"/>
      <c r="F195" s="314"/>
      <c r="G195" s="314"/>
      <c r="H195" s="314"/>
      <c r="I195" s="314"/>
      <c r="J195" s="314"/>
      <c r="K195" s="314"/>
      <c r="L195" s="314"/>
      <c r="M195" s="314"/>
      <c r="N195" s="289"/>
      <c r="O195" s="314"/>
      <c r="P195" s="314"/>
      <c r="Q195" s="314"/>
      <c r="R195" s="314"/>
      <c r="S195" s="314"/>
      <c r="T195" s="314"/>
      <c r="U195" s="314"/>
      <c r="V195" s="314"/>
      <c r="W195" s="314"/>
      <c r="X195" s="314"/>
      <c r="Y195" s="416"/>
      <c r="Z195" s="414"/>
      <c r="AA195" s="414"/>
      <c r="AB195" s="414"/>
      <c r="AC195" s="414"/>
      <c r="AD195" s="414"/>
      <c r="AE195" s="414"/>
      <c r="AF195" s="414"/>
      <c r="AG195" s="414"/>
      <c r="AH195" s="414"/>
      <c r="AI195" s="414"/>
      <c r="AJ195" s="414"/>
      <c r="AK195" s="414"/>
      <c r="AL195" s="414"/>
      <c r="AM195" s="311"/>
    </row>
    <row r="196" spans="1:39" s="281" customFormat="1" ht="15" outlineLevel="1">
      <c r="A196" s="507">
        <v>16</v>
      </c>
      <c r="B196" s="312" t="s">
        <v>486</v>
      </c>
      <c r="C196" s="289" t="s">
        <v>25</v>
      </c>
      <c r="D196" s="293"/>
      <c r="E196" s="293"/>
      <c r="F196" s="293"/>
      <c r="G196" s="293"/>
      <c r="H196" s="293"/>
      <c r="I196" s="293"/>
      <c r="J196" s="293"/>
      <c r="K196" s="293"/>
      <c r="L196" s="293"/>
      <c r="M196" s="293"/>
      <c r="N196" s="289"/>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7"/>
      <c r="B197" s="313" t="s">
        <v>244</v>
      </c>
      <c r="C197" s="289" t="s">
        <v>163</v>
      </c>
      <c r="D197" s="293"/>
      <c r="E197" s="293"/>
      <c r="F197" s="293"/>
      <c r="G197" s="293"/>
      <c r="H197" s="293"/>
      <c r="I197" s="293"/>
      <c r="J197" s="293"/>
      <c r="K197" s="293"/>
      <c r="L197" s="293"/>
      <c r="M197" s="293"/>
      <c r="N197" s="289"/>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3"/>
    </row>
    <row r="198" spans="1:39" s="281" customFormat="1" ht="15" outlineLevel="1">
      <c r="A198" s="507"/>
      <c r="B198" s="312"/>
      <c r="C198" s="310"/>
      <c r="D198" s="314"/>
      <c r="E198" s="314"/>
      <c r="F198" s="314"/>
      <c r="G198" s="314"/>
      <c r="H198" s="314"/>
      <c r="I198" s="314"/>
      <c r="J198" s="314"/>
      <c r="K198" s="314"/>
      <c r="L198" s="314"/>
      <c r="M198" s="314"/>
      <c r="N198" s="289"/>
      <c r="O198" s="314"/>
      <c r="P198" s="314"/>
      <c r="Q198" s="314"/>
      <c r="R198" s="314"/>
      <c r="S198" s="314"/>
      <c r="T198" s="314"/>
      <c r="U198" s="314"/>
      <c r="V198" s="314"/>
      <c r="W198" s="314"/>
      <c r="X198" s="314"/>
      <c r="Y198" s="416"/>
      <c r="Z198" s="414"/>
      <c r="AA198" s="414"/>
      <c r="AB198" s="414"/>
      <c r="AC198" s="414"/>
      <c r="AD198" s="414"/>
      <c r="AE198" s="414"/>
      <c r="AF198" s="414"/>
      <c r="AG198" s="414"/>
      <c r="AH198" s="414"/>
      <c r="AI198" s="414"/>
      <c r="AJ198" s="414"/>
      <c r="AK198" s="414"/>
      <c r="AL198" s="414"/>
      <c r="AM198" s="311"/>
    </row>
    <row r="199" spans="1:39" ht="15" outlineLevel="1">
      <c r="A199" s="507">
        <v>17</v>
      </c>
      <c r="B199" s="312" t="s">
        <v>9</v>
      </c>
      <c r="C199" s="289" t="s">
        <v>25</v>
      </c>
      <c r="D199" s="293"/>
      <c r="E199" s="293"/>
      <c r="F199" s="293"/>
      <c r="G199" s="293"/>
      <c r="H199" s="293"/>
      <c r="I199" s="293"/>
      <c r="J199" s="293"/>
      <c r="K199" s="293"/>
      <c r="L199" s="293"/>
      <c r="M199" s="293"/>
      <c r="N199" s="289"/>
      <c r="O199" s="293"/>
      <c r="P199" s="293"/>
      <c r="Q199" s="293"/>
      <c r="R199" s="293"/>
      <c r="S199" s="293"/>
      <c r="T199" s="293"/>
      <c r="U199" s="293"/>
      <c r="V199" s="293"/>
      <c r="W199" s="293"/>
      <c r="X199" s="293"/>
      <c r="Y199" s="413"/>
      <c r="Z199" s="413"/>
      <c r="AA199" s="413"/>
      <c r="AB199" s="413"/>
      <c r="AC199" s="413"/>
      <c r="AD199" s="413"/>
      <c r="AE199" s="413"/>
      <c r="AF199" s="413"/>
      <c r="AG199" s="413"/>
      <c r="AH199" s="413"/>
      <c r="AI199" s="413"/>
      <c r="AJ199" s="413"/>
      <c r="AK199" s="413"/>
      <c r="AL199" s="413"/>
      <c r="AM199" s="294">
        <f>SUM(Y199:AL199)</f>
        <v>0</v>
      </c>
    </row>
    <row r="200" spans="1:39" ht="15" outlineLevel="1">
      <c r="B200" s="292" t="s">
        <v>244</v>
      </c>
      <c r="C200" s="289" t="s">
        <v>163</v>
      </c>
      <c r="D200" s="293"/>
      <c r="E200" s="293"/>
      <c r="F200" s="293"/>
      <c r="G200" s="293"/>
      <c r="H200" s="293"/>
      <c r="I200" s="293"/>
      <c r="J200" s="293"/>
      <c r="K200" s="293"/>
      <c r="L200" s="293"/>
      <c r="M200" s="293"/>
      <c r="N200" s="289"/>
      <c r="O200" s="293"/>
      <c r="P200" s="293"/>
      <c r="Q200" s="293"/>
      <c r="R200" s="293"/>
      <c r="S200" s="293"/>
      <c r="T200" s="293"/>
      <c r="U200" s="293"/>
      <c r="V200" s="293"/>
      <c r="W200" s="293"/>
      <c r="X200" s="293"/>
      <c r="Y200" s="409">
        <f>Y199</f>
        <v>0</v>
      </c>
      <c r="Z200" s="409">
        <f>Z199</f>
        <v>0</v>
      </c>
      <c r="AA200" s="409">
        <f t="shared" ref="AA200:AL200" si="53">AA199</f>
        <v>0</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3"/>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45" outlineLevel="1">
      <c r="A202" s="508"/>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7">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3"/>
    </row>
    <row r="205" spans="1:39" ht="15" outlineLevel="1">
      <c r="A205" s="510"/>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7">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3"/>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7">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3"/>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7">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3"/>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7">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3"/>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45" outlineLevel="1">
      <c r="A218" s="508"/>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7">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8">
        <v>1</v>
      </c>
      <c r="Z219" s="408"/>
      <c r="AA219" s="408"/>
      <c r="AB219" s="408"/>
      <c r="AC219" s="408"/>
      <c r="AD219" s="408"/>
      <c r="AE219" s="408"/>
      <c r="AF219" s="408"/>
      <c r="AG219" s="408"/>
      <c r="AH219" s="408"/>
      <c r="AI219" s="408"/>
      <c r="AJ219" s="408"/>
      <c r="AK219" s="408"/>
      <c r="AL219" s="408"/>
      <c r="AM219" s="294">
        <f>SUM(Y219:AL219)</f>
        <v>1</v>
      </c>
    </row>
    <row r="220" spans="1:39" ht="15" outlineLevel="1">
      <c r="B220" s="292" t="s">
        <v>244</v>
      </c>
      <c r="C220" s="289" t="s">
        <v>163</v>
      </c>
      <c r="D220" s="293">
        <v>43606</v>
      </c>
      <c r="E220" s="293">
        <v>43606</v>
      </c>
      <c r="F220" s="293">
        <v>43606</v>
      </c>
      <c r="G220" s="293">
        <v>42343.199930000002</v>
      </c>
      <c r="H220" s="293">
        <v>42228.400070000003</v>
      </c>
      <c r="I220" s="293">
        <v>37508.148930000003</v>
      </c>
      <c r="J220" s="293">
        <v>35607.223559999999</v>
      </c>
      <c r="K220" s="293">
        <v>33706.297930000001</v>
      </c>
      <c r="L220" s="293">
        <v>32014.297929999997</v>
      </c>
      <c r="M220" s="293">
        <v>31866.297930000001</v>
      </c>
      <c r="N220" s="466"/>
      <c r="O220" s="293">
        <v>3.2584999739999998</v>
      </c>
      <c r="P220" s="293">
        <v>3.2584999739999998</v>
      </c>
      <c r="Q220" s="293">
        <v>3.1936534820000002</v>
      </c>
      <c r="R220" s="293">
        <v>3.1877583509999998</v>
      </c>
      <c r="S220" s="293">
        <v>2.942239823</v>
      </c>
      <c r="T220" s="293">
        <v>2.8430610999999999</v>
      </c>
      <c r="U220" s="293">
        <v>2.7438823650000002</v>
      </c>
      <c r="V220" s="293">
        <v>2.655682364</v>
      </c>
      <c r="W220" s="293">
        <v>2.655682364</v>
      </c>
      <c r="X220" s="293">
        <v>1.74579997</v>
      </c>
      <c r="Y220" s="409">
        <v>1</v>
      </c>
      <c r="Z220" s="409">
        <v>0</v>
      </c>
      <c r="AA220" s="409">
        <v>0</v>
      </c>
      <c r="AB220" s="409">
        <f t="shared" ref="AB220:AL220" si="59">AB219</f>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3"/>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45" outlineLevel="1">
      <c r="A222" s="508"/>
      <c r="B222" s="286" t="s">
        <v>487</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7">
        <v>24</v>
      </c>
      <c r="B223" s="313" t="s">
        <v>14</v>
      </c>
      <c r="C223" s="289" t="s">
        <v>25</v>
      </c>
      <c r="D223" s="293"/>
      <c r="E223" s="293"/>
      <c r="F223" s="293"/>
      <c r="G223" s="293"/>
      <c r="H223" s="293"/>
      <c r="I223" s="293"/>
      <c r="J223" s="293"/>
      <c r="K223" s="293"/>
      <c r="L223" s="293"/>
      <c r="M223" s="293"/>
      <c r="N223" s="289"/>
      <c r="O223" s="293"/>
      <c r="P223" s="293"/>
      <c r="Q223" s="293"/>
      <c r="R223" s="293"/>
      <c r="S223" s="293"/>
      <c r="T223" s="293"/>
      <c r="U223" s="293"/>
      <c r="V223" s="293"/>
      <c r="W223" s="293"/>
      <c r="X223" s="293"/>
      <c r="Y223" s="408"/>
      <c r="Z223" s="408"/>
      <c r="AA223" s="408"/>
      <c r="AB223" s="408"/>
      <c r="AC223" s="408"/>
      <c r="AD223" s="408"/>
      <c r="AE223" s="408"/>
      <c r="AF223" s="408"/>
      <c r="AG223" s="408"/>
      <c r="AH223" s="408"/>
      <c r="AI223" s="408"/>
      <c r="AJ223" s="408"/>
      <c r="AK223" s="408"/>
      <c r="AL223" s="408"/>
      <c r="AM223" s="294">
        <f>SUM(Y223:AL223)</f>
        <v>0</v>
      </c>
    </row>
    <row r="224" spans="1:39" s="281" customFormat="1" ht="15" outlineLevel="1">
      <c r="A224" s="507"/>
      <c r="B224" s="313" t="s">
        <v>244</v>
      </c>
      <c r="C224" s="289" t="s">
        <v>163</v>
      </c>
      <c r="D224" s="293"/>
      <c r="E224" s="293"/>
      <c r="F224" s="293"/>
      <c r="G224" s="293"/>
      <c r="H224" s="293"/>
      <c r="I224" s="293"/>
      <c r="J224" s="293"/>
      <c r="K224" s="293"/>
      <c r="L224" s="293"/>
      <c r="M224" s="293"/>
      <c r="N224" s="466"/>
      <c r="O224" s="293"/>
      <c r="P224" s="293"/>
      <c r="Q224" s="293"/>
      <c r="R224" s="293"/>
      <c r="S224" s="293"/>
      <c r="T224" s="293"/>
      <c r="U224" s="293"/>
      <c r="V224" s="293"/>
      <c r="W224" s="293"/>
      <c r="X224" s="293"/>
      <c r="Y224" s="409">
        <v>0</v>
      </c>
      <c r="Z224" s="409">
        <v>0</v>
      </c>
      <c r="AA224" s="409">
        <v>0</v>
      </c>
      <c r="AB224" s="409">
        <f t="shared" ref="AB224:AL224" si="60">AB223</f>
        <v>0</v>
      </c>
      <c r="AC224" s="409">
        <f t="shared" si="60"/>
        <v>0</v>
      </c>
      <c r="AD224" s="409">
        <f t="shared" si="60"/>
        <v>0</v>
      </c>
      <c r="AE224" s="409">
        <f t="shared" si="60"/>
        <v>0</v>
      </c>
      <c r="AF224" s="409">
        <f t="shared" si="60"/>
        <v>0</v>
      </c>
      <c r="AG224" s="409">
        <f t="shared" si="60"/>
        <v>0</v>
      </c>
      <c r="AH224" s="409">
        <f t="shared" si="60"/>
        <v>0</v>
      </c>
      <c r="AI224" s="409">
        <f t="shared" si="60"/>
        <v>0</v>
      </c>
      <c r="AJ224" s="409">
        <f t="shared" si="60"/>
        <v>0</v>
      </c>
      <c r="AK224" s="409">
        <f t="shared" si="60"/>
        <v>0</v>
      </c>
      <c r="AL224" s="409">
        <f t="shared" si="60"/>
        <v>0</v>
      </c>
      <c r="AM224" s="503"/>
    </row>
    <row r="225" spans="1:39" s="281" customFormat="1" ht="15" outlineLevel="1">
      <c r="A225" s="507"/>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7">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7"/>
      <c r="B227" s="313" t="s">
        <v>244</v>
      </c>
      <c r="C227" s="289" t="s">
        <v>163</v>
      </c>
      <c r="D227" s="293"/>
      <c r="E227" s="293"/>
      <c r="F227" s="293"/>
      <c r="G227" s="293"/>
      <c r="H227" s="293"/>
      <c r="I227" s="293"/>
      <c r="J227" s="293"/>
      <c r="K227" s="293"/>
      <c r="L227" s="293"/>
      <c r="M227" s="293"/>
      <c r="N227" s="293">
        <v>0</v>
      </c>
      <c r="O227" s="293"/>
      <c r="P227" s="293"/>
      <c r="Q227" s="293"/>
      <c r="R227" s="293"/>
      <c r="S227" s="293"/>
      <c r="T227" s="293"/>
      <c r="U227" s="293"/>
      <c r="V227" s="293"/>
      <c r="W227" s="293"/>
      <c r="X227" s="293"/>
      <c r="Y227" s="409">
        <v>0</v>
      </c>
      <c r="Z227" s="409">
        <v>0</v>
      </c>
      <c r="AA227" s="409">
        <v>0</v>
      </c>
      <c r="AB227" s="409">
        <f t="shared" ref="AB227:AL227" si="61">AB226</f>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3"/>
    </row>
    <row r="228" spans="1:39" s="281" customFormat="1" ht="15" outlineLevel="1">
      <c r="A228" s="507"/>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45" outlineLevel="1">
      <c r="A229" s="508"/>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7">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7"/>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v>12</v>
      </c>
      <c r="O231" s="293"/>
      <c r="P231" s="293"/>
      <c r="Q231" s="293"/>
      <c r="R231" s="293"/>
      <c r="S231" s="293"/>
      <c r="T231" s="293"/>
      <c r="U231" s="293"/>
      <c r="V231" s="293"/>
      <c r="W231" s="293"/>
      <c r="X231" s="293"/>
      <c r="Y231" s="409">
        <v>0</v>
      </c>
      <c r="Z231" s="409">
        <v>0</v>
      </c>
      <c r="AA231" s="409">
        <v>0</v>
      </c>
      <c r="AB231" s="409">
        <f t="shared" ref="AB231:AL231" si="62">AB230</f>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3"/>
    </row>
    <row r="232" spans="1:39" ht="15" outlineLevel="1">
      <c r="A232" s="510"/>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7">
        <v>27</v>
      </c>
      <c r="B233" s="319" t="s">
        <v>17</v>
      </c>
      <c r="C233" s="289" t="s">
        <v>25</v>
      </c>
      <c r="D233" s="293">
        <v>94.064701316101591</v>
      </c>
      <c r="E233" s="293">
        <v>94.064701316101591</v>
      </c>
      <c r="F233" s="293">
        <v>94.064701316101591</v>
      </c>
      <c r="G233" s="293">
        <v>94.064701316101591</v>
      </c>
      <c r="H233" s="293">
        <v>94.064701316101591</v>
      </c>
      <c r="I233" s="293">
        <v>94.064701316101591</v>
      </c>
      <c r="J233" s="293">
        <v>94.064701316101591</v>
      </c>
      <c r="K233" s="293">
        <v>94.064701316101591</v>
      </c>
      <c r="L233" s="293">
        <v>94.064701316101591</v>
      </c>
      <c r="M233" s="293">
        <v>94.064701316101591</v>
      </c>
      <c r="N233" s="293">
        <v>12</v>
      </c>
      <c r="O233" s="293">
        <v>9.7090399016423135E-2</v>
      </c>
      <c r="P233" s="293">
        <v>9.7090399016423135E-2</v>
      </c>
      <c r="Q233" s="293">
        <v>9.7090399016423135E-2</v>
      </c>
      <c r="R233" s="293">
        <v>9.7090399016423135E-2</v>
      </c>
      <c r="S233" s="293">
        <v>9.7090399016423135E-2</v>
      </c>
      <c r="T233" s="293">
        <v>9.7090399016423135E-2</v>
      </c>
      <c r="U233" s="293">
        <v>9.7090399016423135E-2</v>
      </c>
      <c r="V233" s="293">
        <v>9.7090399016423135E-2</v>
      </c>
      <c r="W233" s="293">
        <v>9.7090399016423135E-2</v>
      </c>
      <c r="X233" s="293">
        <v>9.7090399016423135E-2</v>
      </c>
      <c r="Y233" s="424"/>
      <c r="Z233" s="413"/>
      <c r="AA233" s="413">
        <v>1</v>
      </c>
      <c r="AB233" s="413"/>
      <c r="AC233" s="413"/>
      <c r="AD233" s="413"/>
      <c r="AE233" s="413"/>
      <c r="AF233" s="413"/>
      <c r="AG233" s="413"/>
      <c r="AH233" s="413"/>
      <c r="AI233" s="413"/>
      <c r="AJ233" s="413"/>
      <c r="AK233" s="413"/>
      <c r="AL233" s="413"/>
      <c r="AM233" s="294">
        <f>SUM(Y233:AL233)</f>
        <v>1</v>
      </c>
    </row>
    <row r="234" spans="1:39" ht="15" outlineLevel="1">
      <c r="B234" s="292" t="s">
        <v>244</v>
      </c>
      <c r="C234" s="289" t="s">
        <v>163</v>
      </c>
      <c r="D234" s="293"/>
      <c r="E234" s="293"/>
      <c r="F234" s="293"/>
      <c r="G234" s="293"/>
      <c r="H234" s="293"/>
      <c r="I234" s="293"/>
      <c r="J234" s="293"/>
      <c r="K234" s="293"/>
      <c r="L234" s="293"/>
      <c r="M234" s="293"/>
      <c r="N234" s="293">
        <v>12</v>
      </c>
      <c r="O234" s="293"/>
      <c r="P234" s="293"/>
      <c r="Q234" s="293"/>
      <c r="R234" s="293"/>
      <c r="S234" s="293"/>
      <c r="T234" s="293"/>
      <c r="U234" s="293"/>
      <c r="V234" s="293"/>
      <c r="W234" s="293"/>
      <c r="X234" s="293"/>
      <c r="Y234" s="409">
        <v>0</v>
      </c>
      <c r="Z234" s="409">
        <v>0</v>
      </c>
      <c r="AA234" s="409">
        <v>1</v>
      </c>
      <c r="AB234" s="409">
        <f t="shared" ref="AB234:AL234" si="63">AB233</f>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3"/>
    </row>
    <row r="235" spans="1:39" ht="15.45" outlineLevel="1">
      <c r="A235" s="510"/>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7">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3"/>
    </row>
    <row r="238" spans="1:39" ht="15" outlineLevel="1">
      <c r="A238" s="510"/>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7">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3"/>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7">
        <v>30</v>
      </c>
      <c r="B242" s="322" t="s">
        <v>488</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7"/>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3"/>
    </row>
    <row r="244" spans="1:39" s="281" customFormat="1" ht="15" outlineLevel="1">
      <c r="A244" s="507"/>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45" outlineLevel="1">
      <c r="A245" s="507"/>
      <c r="B245" s="286" t="s">
        <v>489</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7">
        <v>31</v>
      </c>
      <c r="B246" s="322" t="s">
        <v>490</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7"/>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3"/>
    </row>
    <row r="248" spans="1:39" s="281" customFormat="1" ht="15" outlineLevel="1">
      <c r="A248" s="507"/>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7">
        <v>32</v>
      </c>
      <c r="B249" s="322" t="s">
        <v>491</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7"/>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3"/>
    </row>
    <row r="251" spans="1:39" s="281" customFormat="1" ht="15" outlineLevel="1">
      <c r="A251" s="507"/>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7">
        <v>33</v>
      </c>
      <c r="B252" s="322" t="s">
        <v>492</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7"/>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3"/>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45">
      <c r="B255" s="325" t="s">
        <v>245</v>
      </c>
      <c r="C255" s="327"/>
      <c r="D255" s="327">
        <f>SUM(D150:D253)</f>
        <v>235339.62906051156</v>
      </c>
      <c r="E255" s="327"/>
      <c r="F255" s="327"/>
      <c r="G255" s="327"/>
      <c r="H255" s="327"/>
      <c r="I255" s="327"/>
      <c r="J255" s="327"/>
      <c r="K255" s="327"/>
      <c r="L255" s="327"/>
      <c r="M255" s="327"/>
      <c r="N255" s="327"/>
      <c r="O255" s="327">
        <f>SUM(O150:O253)</f>
        <v>49.058380474765542</v>
      </c>
      <c r="P255" s="327"/>
      <c r="Q255" s="327"/>
      <c r="R255" s="327"/>
      <c r="S255" s="327"/>
      <c r="T255" s="327"/>
      <c r="U255" s="327"/>
      <c r="V255" s="327"/>
      <c r="W255" s="327"/>
      <c r="X255" s="327"/>
      <c r="Y255" s="327">
        <f>IF(Y149="kWh",SUMPRODUCT(D150:D253,Y150:Y253))</f>
        <v>95362.256109883441</v>
      </c>
      <c r="Z255" s="327">
        <f>IF(Z149="kWh",SUMPRODUCT(D150:D253,Z150:Z253))</f>
        <v>109820.61692264819</v>
      </c>
      <c r="AA255" s="327">
        <f>IF(AA149="kW",SUMPRODUCT(N150:N253,O150:O253,AA150:AA253),SUMPRODUCT(D150:D253,AA150:AA253))</f>
        <v>104.57884538332954</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4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99840</v>
      </c>
      <c r="Z256" s="326">
        <f>HLOOKUP(Z148,'2. LRAMVA Threshold'!$B$42:$Q$53,4,FALSE)</f>
        <v>95680</v>
      </c>
      <c r="AA256" s="326">
        <f>HLOOKUP(AA148,'2. LRAMVA Threshold'!$B$42:$Q$53,4,FALSE)</f>
        <v>250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1.7299999999999999E-2</v>
      </c>
      <c r="Z258" s="339">
        <f>HLOOKUP(Z$20,'3.  Distribution Rates'!$C$122:$P$133,4,FALSE)</f>
        <v>1.3299999999999999E-2</v>
      </c>
      <c r="AA258" s="339">
        <f>HLOOKUP(AA$20,'3.  Distribution Rates'!$C$122:$P$133,4,FALSE)</f>
        <v>3.9297</v>
      </c>
      <c r="AB258" s="339">
        <f>HLOOKUP(AB$20,'3.  Distribution Rates'!$C$122:$P$133,4,FALSE)</f>
        <v>16.226600000000001</v>
      </c>
      <c r="AC258" s="339">
        <f>HLOOKUP(AC$20,'3.  Distribution Rates'!$C$122:$P$133,4,FALSE)</f>
        <v>19.773099999999999</v>
      </c>
      <c r="AD258" s="339">
        <f>HLOOKUP(AD$20,'3.  Distribution Rates'!$C$122:$P$133,4,FALSE)</f>
        <v>0.13089999999999999</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1148.1112374835657</v>
      </c>
      <c r="Z259" s="376">
        <f t="shared" si="70"/>
        <v>1909.7597582821681</v>
      </c>
      <c r="AA259" s="376">
        <f t="shared" si="70"/>
        <v>2.1294942654791189</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7">
        <f>SUM(Y259:AL259)</f>
        <v>3060.0004900312128</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1649.7670307009835</v>
      </c>
      <c r="Z260" s="376">
        <f t="shared" si="71"/>
        <v>1460.6142050712208</v>
      </c>
      <c r="AA260" s="377">
        <f t="shared" si="71"/>
        <v>410.96348870287005</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7">
        <f>SUM(Y260:AL260)</f>
        <v>3521.3447244750746</v>
      </c>
    </row>
    <row r="261" spans="1:41" s="378" customFormat="1" ht="15.45">
      <c r="A261" s="509"/>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2797.8782681845491</v>
      </c>
      <c r="Z261" s="344">
        <f t="shared" ref="Z261:AE261" si="73">SUM(Z259:Z260)</f>
        <v>3370.3739633533887</v>
      </c>
      <c r="AA261" s="344">
        <f t="shared" si="73"/>
        <v>413.09298296834919</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6581.3452145062874</v>
      </c>
    </row>
    <row r="262" spans="1:41" s="378" customFormat="1" ht="15.45">
      <c r="A262" s="509"/>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1727.232</v>
      </c>
      <c r="Z262" s="345">
        <f t="shared" si="75"/>
        <v>1272.5439999999999</v>
      </c>
      <c r="AA262" s="345">
        <f t="shared" si="75"/>
        <v>982.42499999999995</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3982.201</v>
      </c>
    </row>
    <row r="263" spans="1:41" s="378" customFormat="1" ht="15.45">
      <c r="A263" s="509"/>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2599.1442145062874</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95362.256109883441</v>
      </c>
      <c r="Z265" s="289">
        <f>SUMPRODUCT(E150:E253,Z150:Z253)</f>
        <v>109820.61692264825</v>
      </c>
      <c r="AA265" s="289">
        <f>IF(AA149="kW",SUMPRODUCT(N150:N253,P150:P253,AA150:AA253),SUMPRODUCT(E150:E253,AA150:AA253))</f>
        <v>104.57884538332954</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95362.256109883441</v>
      </c>
      <c r="Z266" s="289">
        <f>SUMPRODUCT(F150:F253,Z150:Z253)</f>
        <v>109820.61692264825</v>
      </c>
      <c r="AA266" s="289">
        <f>IF(AA149="kW",SUMPRODUCT(N150:N253,Q150:Q253,AA150:AA253),SUMPRODUCT(F150:F253,AA150:AA253))</f>
        <v>104.57884538332954</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93995.337551556877</v>
      </c>
      <c r="Z267" s="289">
        <f>SUMPRODUCT(G150:G253,Z150:Z253)</f>
        <v>81095.950318334508</v>
      </c>
      <c r="AA267" s="289">
        <f>IF(AA149="kW",SUMPRODUCT(N150:N253,R150:R253,AA150:AA253),SUMPRODUCT(G150:G253,AA150:AA253))</f>
        <v>104.57884538332954</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82858.558080086077</v>
      </c>
      <c r="Z268" s="289">
        <f>SUMPRODUCT(H150:H253,Z150:Z253)</f>
        <v>81095.950318334508</v>
      </c>
      <c r="AA268" s="289">
        <f>IF(AA149="kW",SUMPRODUCT(N150:N253,S150:S253,AA150:AA253),SUMPRODUCT(H150:H253,AA150:AA253))</f>
        <v>104.57884538332954</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56493.299422731914</v>
      </c>
      <c r="Z269" s="289">
        <f>SUMPRODUCT(I150:I253,Z150:Z253)</f>
        <v>41209.026989842532</v>
      </c>
      <c r="AA269" s="289">
        <f>IF(AA149="kW",SUMPRODUCT(N150:N253,T150:T253,AA150:AA253),SUMPRODUCT(I150:I253,AA150:AA253))</f>
        <v>104.57884538332954</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48619.186803073018</v>
      </c>
      <c r="Z270" s="289">
        <f>SUMPRODUCT(J150:J253,Z150:Z253)</f>
        <v>39583.634808174415</v>
      </c>
      <c r="AA270" s="289">
        <f>IF(AA149="kW",SUMPRODUCT(N150:N253,U150:U253,AA150:AA253),SUMPRODUCT(J150:J253,AA150:AA253))</f>
        <v>101.74065841783857</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46691.336952674726</v>
      </c>
      <c r="Z271" s="289">
        <f>SUMPRODUCT(K150:K253,Z150:Z253)</f>
        <v>39583.634808174415</v>
      </c>
      <c r="AA271" s="289">
        <f>IF(AA149="kW",SUMPRODUCT(N150:N253,V150:V253,AA150:AA253),SUMPRODUCT(K150:K253,AA150:AA253))</f>
        <v>101.74065841783857</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44999.336952674719</v>
      </c>
      <c r="Z272" s="324">
        <f>SUMPRODUCT(L150:L253,Z150:Z253)</f>
        <v>39583.634808174415</v>
      </c>
      <c r="AA272" s="324">
        <f>IF(AA149="kW",SUMPRODUCT(N150:N253,W150:W253,AA150:AA253),SUMPRODUCT(L150:L253,AA150:AA253))</f>
        <v>101.74065841783857</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583</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45">
      <c r="B275" s="278" t="s">
        <v>248</v>
      </c>
      <c r="C275" s="279"/>
      <c r="D275" s="590" t="s">
        <v>526</v>
      </c>
      <c r="E275" s="588"/>
      <c r="O275" s="279"/>
      <c r="Y275" s="268"/>
      <c r="Z275" s="265"/>
      <c r="AA275" s="265"/>
      <c r="AB275" s="265"/>
      <c r="AC275" s="265"/>
      <c r="AD275" s="265"/>
      <c r="AE275" s="265"/>
      <c r="AF275" s="265"/>
      <c r="AG275" s="265"/>
      <c r="AH275" s="265"/>
      <c r="AI275" s="265"/>
      <c r="AJ275" s="265"/>
      <c r="AK275" s="265"/>
      <c r="AL275" s="265"/>
      <c r="AM275" s="280"/>
    </row>
    <row r="276" spans="1:39" ht="33" customHeight="1">
      <c r="B276" s="903" t="s">
        <v>211</v>
      </c>
      <c r="C276" s="905" t="s">
        <v>33</v>
      </c>
      <c r="D276" s="282" t="s">
        <v>421</v>
      </c>
      <c r="E276" s="907" t="s">
        <v>209</v>
      </c>
      <c r="F276" s="908"/>
      <c r="G276" s="908"/>
      <c r="H276" s="908"/>
      <c r="I276" s="908"/>
      <c r="J276" s="908"/>
      <c r="K276" s="908"/>
      <c r="L276" s="908"/>
      <c r="M276" s="909"/>
      <c r="N276" s="913" t="s">
        <v>213</v>
      </c>
      <c r="O276" s="282" t="s">
        <v>422</v>
      </c>
      <c r="P276" s="907" t="s">
        <v>212</v>
      </c>
      <c r="Q276" s="908"/>
      <c r="R276" s="908"/>
      <c r="S276" s="908"/>
      <c r="T276" s="908"/>
      <c r="U276" s="908"/>
      <c r="V276" s="908"/>
      <c r="W276" s="908"/>
      <c r="X276" s="909"/>
      <c r="Y276" s="910" t="s">
        <v>243</v>
      </c>
      <c r="Z276" s="911"/>
      <c r="AA276" s="911"/>
      <c r="AB276" s="911"/>
      <c r="AC276" s="911"/>
      <c r="AD276" s="911"/>
      <c r="AE276" s="911"/>
      <c r="AF276" s="911"/>
      <c r="AG276" s="911"/>
      <c r="AH276" s="911"/>
      <c r="AI276" s="911"/>
      <c r="AJ276" s="911"/>
      <c r="AK276" s="911"/>
      <c r="AL276" s="911"/>
      <c r="AM276" s="912"/>
    </row>
    <row r="277" spans="1:39" ht="60.75" customHeight="1">
      <c r="B277" s="904"/>
      <c r="C277" s="906"/>
      <c r="D277" s="283">
        <v>2013</v>
      </c>
      <c r="E277" s="283">
        <v>2014</v>
      </c>
      <c r="F277" s="283">
        <v>2015</v>
      </c>
      <c r="G277" s="283">
        <v>2016</v>
      </c>
      <c r="H277" s="283">
        <v>2017</v>
      </c>
      <c r="I277" s="283">
        <v>2018</v>
      </c>
      <c r="J277" s="283">
        <v>2019</v>
      </c>
      <c r="K277" s="283">
        <v>2020</v>
      </c>
      <c r="L277" s="283">
        <v>2021</v>
      </c>
      <c r="M277" s="283">
        <v>2022</v>
      </c>
      <c r="N277" s="914"/>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GS&lt;50 kW</v>
      </c>
      <c r="AA277" s="283" t="str">
        <f>'1.  LRAMVA Summary'!F52</f>
        <v>General Service 50 - 4,999 kW</v>
      </c>
      <c r="AB277" s="283" t="str">
        <f>'1.  LRAMVA Summary'!G52</f>
        <v>Sentinel Lighting</v>
      </c>
      <c r="AC277" s="283" t="str">
        <f>'1.  LRAMVA Summary'!H52</f>
        <v>Street Lighting</v>
      </c>
      <c r="AD277" s="283" t="str">
        <f>'1.  LRAMVA Summary'!I52</f>
        <v>Unmetered Scattered Load</v>
      </c>
      <c r="AE277" s="283" t="str">
        <f>'1.  LRAMVA Summary'!J52</f>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8"/>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v>
      </c>
      <c r="AD278" s="289" t="str">
        <f>'1.  LRAMVA Summary'!I53</f>
        <v>kWh</v>
      </c>
      <c r="AE278" s="289">
        <f>'1.  LRAMVA Summary'!J53</f>
        <v>0</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7">
        <v>1</v>
      </c>
      <c r="B279" s="292" t="s">
        <v>1</v>
      </c>
      <c r="C279" s="289" t="s">
        <v>25</v>
      </c>
      <c r="D279" s="293">
        <v>20105.804116085146</v>
      </c>
      <c r="E279" s="293">
        <v>20105.804116085146</v>
      </c>
      <c r="F279" s="293">
        <v>20105.804116085146</v>
      </c>
      <c r="G279" s="293">
        <v>20003.259597752145</v>
      </c>
      <c r="H279" s="293">
        <v>11564.579455503206</v>
      </c>
      <c r="I279" s="293">
        <v>0</v>
      </c>
      <c r="J279" s="293">
        <v>0</v>
      </c>
      <c r="K279" s="293">
        <v>0</v>
      </c>
      <c r="L279" s="293">
        <v>0</v>
      </c>
      <c r="M279" s="293">
        <v>0</v>
      </c>
      <c r="N279" s="289"/>
      <c r="O279" s="293">
        <v>2.9698884298629316</v>
      </c>
      <c r="P279" s="293">
        <v>2.9698884298629316</v>
      </c>
      <c r="Q279" s="293">
        <v>2.9698884298629316</v>
      </c>
      <c r="R279" s="293">
        <v>2.8651043998629317</v>
      </c>
      <c r="S279" s="293">
        <v>1.6996323704984384</v>
      </c>
      <c r="T279" s="293">
        <v>0</v>
      </c>
      <c r="U279" s="293">
        <v>0</v>
      </c>
      <c r="V279" s="293">
        <v>0</v>
      </c>
      <c r="W279" s="293">
        <v>0</v>
      </c>
      <c r="X279" s="293">
        <v>0</v>
      </c>
      <c r="Y279" s="408">
        <v>1</v>
      </c>
      <c r="Z279" s="408"/>
      <c r="AA279" s="408"/>
      <c r="AB279" s="408"/>
      <c r="AC279" s="408"/>
      <c r="AD279" s="408"/>
      <c r="AE279" s="408"/>
      <c r="AF279" s="408"/>
      <c r="AG279" s="408"/>
      <c r="AH279" s="408"/>
      <c r="AI279" s="408"/>
      <c r="AJ279" s="408"/>
      <c r="AK279" s="408"/>
      <c r="AL279" s="408"/>
      <c r="AM279" s="294">
        <f>SUM(Y279:AL279)</f>
        <v>1</v>
      </c>
    </row>
    <row r="280" spans="1:39" ht="15" outlineLevel="1">
      <c r="B280" s="292" t="s">
        <v>249</v>
      </c>
      <c r="C280" s="289" t="s">
        <v>163</v>
      </c>
      <c r="D280" s="293"/>
      <c r="E280" s="293"/>
      <c r="F280" s="293"/>
      <c r="G280" s="293"/>
      <c r="H280" s="293"/>
      <c r="I280" s="293"/>
      <c r="J280" s="293"/>
      <c r="K280" s="293"/>
      <c r="L280" s="293"/>
      <c r="M280" s="293"/>
      <c r="N280" s="466"/>
      <c r="O280" s="293"/>
      <c r="P280" s="293"/>
      <c r="Q280" s="293"/>
      <c r="R280" s="293"/>
      <c r="S280" s="293"/>
      <c r="T280" s="293"/>
      <c r="U280" s="293"/>
      <c r="V280" s="293"/>
      <c r="W280" s="293"/>
      <c r="X280" s="293"/>
      <c r="Y280" s="409">
        <v>1</v>
      </c>
      <c r="Z280" s="409">
        <v>0</v>
      </c>
      <c r="AA280" s="409">
        <v>0</v>
      </c>
      <c r="AB280" s="409">
        <f t="shared" ref="AB280:AL280" si="77">AB279</f>
        <v>0</v>
      </c>
      <c r="AC280" s="409">
        <f t="shared" si="77"/>
        <v>0</v>
      </c>
      <c r="AD280" s="409">
        <f t="shared" si="77"/>
        <v>0</v>
      </c>
      <c r="AE280" s="409">
        <f t="shared" si="77"/>
        <v>0</v>
      </c>
      <c r="AF280" s="409">
        <f t="shared" si="77"/>
        <v>0</v>
      </c>
      <c r="AG280" s="409">
        <f t="shared" si="77"/>
        <v>0</v>
      </c>
      <c r="AH280" s="409">
        <f t="shared" si="77"/>
        <v>0</v>
      </c>
      <c r="AI280" s="409">
        <f t="shared" si="77"/>
        <v>0</v>
      </c>
      <c r="AJ280" s="409">
        <f t="shared" si="77"/>
        <v>0</v>
      </c>
      <c r="AK280" s="409">
        <f t="shared" si="77"/>
        <v>0</v>
      </c>
      <c r="AL280" s="409">
        <f t="shared" si="77"/>
        <v>0</v>
      </c>
      <c r="AM280" s="295"/>
    </row>
    <row r="281" spans="1:39" ht="15.45" outlineLevel="1">
      <c r="A281" s="509"/>
      <c r="B281" s="296"/>
      <c r="C281" s="297"/>
      <c r="D281" s="297"/>
      <c r="E281" s="297"/>
      <c r="F281" s="297"/>
      <c r="G281" s="297"/>
      <c r="H281" s="297"/>
      <c r="I281" s="297"/>
      <c r="J281" s="297"/>
      <c r="K281" s="297"/>
      <c r="L281" s="297"/>
      <c r="M281" s="297"/>
      <c r="N281" s="301"/>
      <c r="O281" s="297"/>
      <c r="P281" s="297"/>
      <c r="Q281" s="297"/>
      <c r="R281" s="297"/>
      <c r="S281" s="297"/>
      <c r="T281" s="297"/>
      <c r="U281" s="297"/>
      <c r="V281" s="297"/>
      <c r="W281" s="297"/>
      <c r="X281" s="297"/>
      <c r="Y281" s="410"/>
      <c r="Z281" s="411"/>
      <c r="AA281" s="411"/>
      <c r="AB281" s="411"/>
      <c r="AC281" s="411"/>
      <c r="AD281" s="411"/>
      <c r="AE281" s="411"/>
      <c r="AF281" s="411"/>
      <c r="AG281" s="411"/>
      <c r="AH281" s="411"/>
      <c r="AI281" s="411"/>
      <c r="AJ281" s="411"/>
      <c r="AK281" s="411"/>
      <c r="AL281" s="411"/>
      <c r="AM281" s="300"/>
    </row>
    <row r="282" spans="1:39" ht="15" outlineLevel="1">
      <c r="A282" s="507">
        <v>2</v>
      </c>
      <c r="B282" s="292" t="s">
        <v>2</v>
      </c>
      <c r="C282" s="289" t="s">
        <v>25</v>
      </c>
      <c r="D282" s="293">
        <v>1108.319634</v>
      </c>
      <c r="E282" s="293">
        <v>1108.319634</v>
      </c>
      <c r="F282" s="293">
        <v>1108.319634</v>
      </c>
      <c r="G282" s="293">
        <v>1108.319634</v>
      </c>
      <c r="H282" s="293">
        <v>0</v>
      </c>
      <c r="I282" s="293">
        <v>0</v>
      </c>
      <c r="J282" s="293">
        <v>0</v>
      </c>
      <c r="K282" s="293">
        <v>0</v>
      </c>
      <c r="L282" s="293">
        <v>0</v>
      </c>
      <c r="M282" s="293">
        <v>0</v>
      </c>
      <c r="N282" s="289"/>
      <c r="O282" s="293">
        <v>0.62158229700000001</v>
      </c>
      <c r="P282" s="293">
        <v>0.62158229700000001</v>
      </c>
      <c r="Q282" s="293">
        <v>0.62158229700000001</v>
      </c>
      <c r="R282" s="293">
        <v>0.62158229700000001</v>
      </c>
      <c r="S282" s="293">
        <v>0</v>
      </c>
      <c r="T282" s="293">
        <v>0</v>
      </c>
      <c r="U282" s="293">
        <v>0</v>
      </c>
      <c r="V282" s="293">
        <v>0</v>
      </c>
      <c r="W282" s="293">
        <v>0</v>
      </c>
      <c r="X282" s="293">
        <v>0</v>
      </c>
      <c r="Y282" s="408">
        <v>1</v>
      </c>
      <c r="Z282" s="408"/>
      <c r="AA282" s="408"/>
      <c r="AB282" s="408"/>
      <c r="AC282" s="408"/>
      <c r="AD282" s="408"/>
      <c r="AE282" s="408"/>
      <c r="AF282" s="408"/>
      <c r="AG282" s="408"/>
      <c r="AH282" s="408"/>
      <c r="AI282" s="408"/>
      <c r="AJ282" s="408"/>
      <c r="AK282" s="408"/>
      <c r="AL282" s="408"/>
      <c r="AM282" s="294">
        <f>SUM(Y282:AL282)</f>
        <v>1</v>
      </c>
    </row>
    <row r="283" spans="1:39" ht="15" outlineLevel="1">
      <c r="B283" s="292" t="s">
        <v>249</v>
      </c>
      <c r="C283" s="289" t="s">
        <v>163</v>
      </c>
      <c r="D283" s="293"/>
      <c r="E283" s="293"/>
      <c r="F283" s="293"/>
      <c r="G283" s="293"/>
      <c r="H283" s="293"/>
      <c r="I283" s="293"/>
      <c r="J283" s="293"/>
      <c r="K283" s="293"/>
      <c r="L283" s="293"/>
      <c r="M283" s="293"/>
      <c r="N283" s="466"/>
      <c r="O283" s="293"/>
      <c r="P283" s="293"/>
      <c r="Q283" s="293"/>
      <c r="R283" s="293"/>
      <c r="S283" s="293"/>
      <c r="T283" s="293"/>
      <c r="U283" s="293"/>
      <c r="V283" s="293"/>
      <c r="W283" s="293"/>
      <c r="X283" s="293"/>
      <c r="Y283" s="409">
        <v>1</v>
      </c>
      <c r="Z283" s="409">
        <v>0</v>
      </c>
      <c r="AA283" s="409">
        <v>0</v>
      </c>
      <c r="AB283" s="409">
        <f t="shared" ref="AB283:AL283" si="78">AB282</f>
        <v>0</v>
      </c>
      <c r="AC283" s="409">
        <f t="shared" si="78"/>
        <v>0</v>
      </c>
      <c r="AD283" s="409">
        <f t="shared" si="78"/>
        <v>0</v>
      </c>
      <c r="AE283" s="409">
        <f t="shared" si="78"/>
        <v>0</v>
      </c>
      <c r="AF283" s="409">
        <f t="shared" si="78"/>
        <v>0</v>
      </c>
      <c r="AG283" s="409">
        <f t="shared" si="78"/>
        <v>0</v>
      </c>
      <c r="AH283" s="409">
        <f t="shared" si="78"/>
        <v>0</v>
      </c>
      <c r="AI283" s="409">
        <f t="shared" si="78"/>
        <v>0</v>
      </c>
      <c r="AJ283" s="409">
        <f t="shared" si="78"/>
        <v>0</v>
      </c>
      <c r="AK283" s="409">
        <f t="shared" si="78"/>
        <v>0</v>
      </c>
      <c r="AL283" s="409">
        <f t="shared" si="78"/>
        <v>0</v>
      </c>
      <c r="AM283" s="295"/>
    </row>
    <row r="284" spans="1:39" ht="15.45" outlineLevel="1">
      <c r="A284" s="509"/>
      <c r="B284" s="296"/>
      <c r="C284" s="297"/>
      <c r="D284" s="302"/>
      <c r="E284" s="302"/>
      <c r="F284" s="302"/>
      <c r="G284" s="302"/>
      <c r="H284" s="302"/>
      <c r="I284" s="302"/>
      <c r="J284" s="302"/>
      <c r="K284" s="302"/>
      <c r="L284" s="302"/>
      <c r="M284" s="302"/>
      <c r="N284" s="301"/>
      <c r="O284" s="302"/>
      <c r="P284" s="302"/>
      <c r="Q284" s="302"/>
      <c r="R284" s="302"/>
      <c r="S284" s="302"/>
      <c r="T284" s="302"/>
      <c r="U284" s="302"/>
      <c r="V284" s="302"/>
      <c r="W284" s="302"/>
      <c r="X284" s="302"/>
      <c r="Y284" s="410"/>
      <c r="Z284" s="411"/>
      <c r="AA284" s="411"/>
      <c r="AB284" s="411"/>
      <c r="AC284" s="411"/>
      <c r="AD284" s="411"/>
      <c r="AE284" s="411"/>
      <c r="AF284" s="411"/>
      <c r="AG284" s="411"/>
      <c r="AH284" s="411"/>
      <c r="AI284" s="411"/>
      <c r="AJ284" s="411"/>
      <c r="AK284" s="411"/>
      <c r="AL284" s="411"/>
      <c r="AM284" s="300"/>
    </row>
    <row r="285" spans="1:39" ht="15" outlineLevel="1">
      <c r="A285" s="507">
        <v>3</v>
      </c>
      <c r="B285" s="292" t="s">
        <v>3</v>
      </c>
      <c r="C285" s="289" t="s">
        <v>25</v>
      </c>
      <c r="D285" s="293">
        <v>1021.10464366</v>
      </c>
      <c r="E285" s="293">
        <v>1021.10464366</v>
      </c>
      <c r="F285" s="293">
        <v>1021.10464366</v>
      </c>
      <c r="G285" s="293">
        <v>1021.10464366</v>
      </c>
      <c r="H285" s="293">
        <v>1021.10464366</v>
      </c>
      <c r="I285" s="293">
        <v>1021.10464366</v>
      </c>
      <c r="J285" s="293">
        <v>1021.10464366</v>
      </c>
      <c r="K285" s="293">
        <v>1021.10464366</v>
      </c>
      <c r="L285" s="293">
        <v>1021.10464366</v>
      </c>
      <c r="M285" s="293">
        <v>1021.10464366</v>
      </c>
      <c r="N285" s="289"/>
      <c r="O285" s="293">
        <v>0.52587395599999998</v>
      </c>
      <c r="P285" s="293">
        <v>0.52587395599999998</v>
      </c>
      <c r="Q285" s="293">
        <v>0.52587395599999998</v>
      </c>
      <c r="R285" s="293">
        <v>0.52587395599999998</v>
      </c>
      <c r="S285" s="293">
        <v>0.52587395599999998</v>
      </c>
      <c r="T285" s="293">
        <v>0.52587395599999998</v>
      </c>
      <c r="U285" s="293">
        <v>0.52587395599999998</v>
      </c>
      <c r="V285" s="293">
        <v>0.52587395599999998</v>
      </c>
      <c r="W285" s="293">
        <v>0.52587395599999998</v>
      </c>
      <c r="X285" s="293">
        <v>0.52587395599999998</v>
      </c>
      <c r="Y285" s="408">
        <v>1</v>
      </c>
      <c r="Z285" s="408"/>
      <c r="AA285" s="408"/>
      <c r="AB285" s="408"/>
      <c r="AC285" s="408"/>
      <c r="AD285" s="408"/>
      <c r="AE285" s="408"/>
      <c r="AF285" s="408"/>
      <c r="AG285" s="408"/>
      <c r="AH285" s="408"/>
      <c r="AI285" s="408"/>
      <c r="AJ285" s="408"/>
      <c r="AK285" s="408"/>
      <c r="AL285" s="408"/>
      <c r="AM285" s="294">
        <f>SUM(Y285:AL285)</f>
        <v>1</v>
      </c>
    </row>
    <row r="286" spans="1:39" ht="15" outlineLevel="1">
      <c r="B286" s="292" t="s">
        <v>249</v>
      </c>
      <c r="C286" s="289" t="s">
        <v>163</v>
      </c>
      <c r="D286" s="293">
        <v>628.89948619999996</v>
      </c>
      <c r="E286" s="293">
        <v>628.89948619999996</v>
      </c>
      <c r="F286" s="293">
        <v>628.89948619999996</v>
      </c>
      <c r="G286" s="293">
        <v>628.89948619999996</v>
      </c>
      <c r="H286" s="293">
        <v>628.89948619999996</v>
      </c>
      <c r="I286" s="293">
        <v>628.89948619999996</v>
      </c>
      <c r="J286" s="293">
        <v>628.89948619999996</v>
      </c>
      <c r="K286" s="293">
        <v>628.89948619999996</v>
      </c>
      <c r="L286" s="293">
        <v>628.89948619999996</v>
      </c>
      <c r="M286" s="293">
        <v>628.89948619999996</v>
      </c>
      <c r="N286" s="466"/>
      <c r="O286" s="293">
        <v>0.39527869399999999</v>
      </c>
      <c r="P286" s="293">
        <v>0.39527869399999999</v>
      </c>
      <c r="Q286" s="293">
        <v>0.39527869399999999</v>
      </c>
      <c r="R286" s="293">
        <v>0.39527869399999999</v>
      </c>
      <c r="S286" s="293">
        <v>0.39527869399999999</v>
      </c>
      <c r="T286" s="293">
        <v>0.39527869399999999</v>
      </c>
      <c r="U286" s="293">
        <v>0.39527869399999999</v>
      </c>
      <c r="V286" s="293">
        <v>0.39527869399999999</v>
      </c>
      <c r="W286" s="293">
        <v>0.39527869399999999</v>
      </c>
      <c r="X286" s="293">
        <v>0.39527869399999999</v>
      </c>
      <c r="Y286" s="409">
        <v>1</v>
      </c>
      <c r="Z286" s="409">
        <v>0</v>
      </c>
      <c r="AA286" s="409">
        <v>0</v>
      </c>
      <c r="AB286" s="409">
        <f t="shared" ref="AB286:AL286" si="79">AB285</f>
        <v>0</v>
      </c>
      <c r="AC286" s="409">
        <f t="shared" si="79"/>
        <v>0</v>
      </c>
      <c r="AD286" s="409">
        <f t="shared" si="79"/>
        <v>0</v>
      </c>
      <c r="AE286" s="409">
        <f t="shared" si="79"/>
        <v>0</v>
      </c>
      <c r="AF286" s="409">
        <f t="shared" si="79"/>
        <v>0</v>
      </c>
      <c r="AG286" s="409">
        <f t="shared" si="79"/>
        <v>0</v>
      </c>
      <c r="AH286" s="409">
        <f t="shared" si="79"/>
        <v>0</v>
      </c>
      <c r="AI286" s="409">
        <f t="shared" si="79"/>
        <v>0</v>
      </c>
      <c r="AJ286" s="409">
        <f t="shared" si="79"/>
        <v>0</v>
      </c>
      <c r="AK286" s="409">
        <f t="shared" si="79"/>
        <v>0</v>
      </c>
      <c r="AL286" s="409">
        <f t="shared" si="79"/>
        <v>0</v>
      </c>
      <c r="AM286" s="295"/>
    </row>
    <row r="287" spans="1:39" ht="15" outlineLevel="1">
      <c r="B287" s="292"/>
      <c r="C287" s="303"/>
      <c r="D287" s="289"/>
      <c r="E287" s="289"/>
      <c r="F287" s="289"/>
      <c r="G287" s="289"/>
      <c r="H287" s="289"/>
      <c r="I287" s="289"/>
      <c r="J287" s="289"/>
      <c r="K287" s="289"/>
      <c r="L287" s="289"/>
      <c r="M287" s="289"/>
      <c r="N287" s="281"/>
      <c r="O287" s="289"/>
      <c r="P287" s="289"/>
      <c r="Q287" s="289"/>
      <c r="R287" s="289"/>
      <c r="S287" s="289"/>
      <c r="T287" s="289"/>
      <c r="U287" s="289"/>
      <c r="V287" s="289"/>
      <c r="W287" s="289"/>
      <c r="X287" s="289"/>
      <c r="Y287" s="410"/>
      <c r="Z287" s="410"/>
      <c r="AA287" s="410"/>
      <c r="AB287" s="410"/>
      <c r="AC287" s="410"/>
      <c r="AD287" s="410"/>
      <c r="AE287" s="410"/>
      <c r="AF287" s="410"/>
      <c r="AG287" s="410"/>
      <c r="AH287" s="410"/>
      <c r="AI287" s="410"/>
      <c r="AJ287" s="410"/>
      <c r="AK287" s="410"/>
      <c r="AL287" s="410"/>
      <c r="AM287" s="304"/>
    </row>
    <row r="288" spans="1:39" ht="15" outlineLevel="1">
      <c r="A288" s="507">
        <v>4</v>
      </c>
      <c r="B288" s="292" t="s">
        <v>4</v>
      </c>
      <c r="C288" s="289" t="s">
        <v>25</v>
      </c>
      <c r="D288" s="293">
        <v>6622.401175469</v>
      </c>
      <c r="E288" s="293">
        <v>6622.401175469</v>
      </c>
      <c r="F288" s="293">
        <v>6367.2011341950001</v>
      </c>
      <c r="G288" s="293">
        <v>5394.333302684</v>
      </c>
      <c r="H288" s="293">
        <v>5394.333302684</v>
      </c>
      <c r="I288" s="293">
        <v>5394.333302684</v>
      </c>
      <c r="J288" s="293">
        <v>5394.333302684</v>
      </c>
      <c r="K288" s="293">
        <v>5389.8376920430001</v>
      </c>
      <c r="L288" s="293">
        <v>3919.317936937</v>
      </c>
      <c r="M288" s="293">
        <v>3919.317936937</v>
      </c>
      <c r="N288" s="289"/>
      <c r="O288" s="293">
        <v>0.443854201</v>
      </c>
      <c r="P288" s="293">
        <v>0.443854201</v>
      </c>
      <c r="Q288" s="293">
        <v>0.42783343200000001</v>
      </c>
      <c r="R288" s="293">
        <v>0.36675941699999998</v>
      </c>
      <c r="S288" s="293">
        <v>0.36675941699999998</v>
      </c>
      <c r="T288" s="293">
        <v>0.36675941699999998</v>
      </c>
      <c r="U288" s="293">
        <v>0.36675941699999998</v>
      </c>
      <c r="V288" s="293">
        <v>0.36624622000000001</v>
      </c>
      <c r="W288" s="293">
        <v>0.27393096099999997</v>
      </c>
      <c r="X288" s="293">
        <v>0.27393096099999997</v>
      </c>
      <c r="Y288" s="408">
        <v>1</v>
      </c>
      <c r="Z288" s="408"/>
      <c r="AA288" s="408"/>
      <c r="AB288" s="408"/>
      <c r="AC288" s="408"/>
      <c r="AD288" s="408"/>
      <c r="AE288" s="408"/>
      <c r="AF288" s="408"/>
      <c r="AG288" s="408"/>
      <c r="AH288" s="408"/>
      <c r="AI288" s="408"/>
      <c r="AJ288" s="408"/>
      <c r="AK288" s="408"/>
      <c r="AL288" s="408"/>
      <c r="AM288" s="294">
        <f>SUM(Y288:AL288)</f>
        <v>1</v>
      </c>
    </row>
    <row r="289" spans="1:39" ht="15" outlineLevel="1">
      <c r="B289" s="292" t="s">
        <v>249</v>
      </c>
      <c r="C289" s="289" t="s">
        <v>163</v>
      </c>
      <c r="D289" s="293">
        <v>20</v>
      </c>
      <c r="E289" s="293">
        <v>20</v>
      </c>
      <c r="F289" s="293">
        <v>19</v>
      </c>
      <c r="G289" s="293">
        <v>17</v>
      </c>
      <c r="H289" s="293">
        <v>17</v>
      </c>
      <c r="I289" s="293">
        <v>17</v>
      </c>
      <c r="J289" s="293">
        <v>17</v>
      </c>
      <c r="K289" s="293">
        <v>17</v>
      </c>
      <c r="L289" s="293">
        <v>14</v>
      </c>
      <c r="M289" s="293">
        <v>14</v>
      </c>
      <c r="N289" s="466"/>
      <c r="O289" s="293">
        <v>1E-3</v>
      </c>
      <c r="P289" s="293">
        <v>1E-3</v>
      </c>
      <c r="Q289" s="293">
        <v>1E-3</v>
      </c>
      <c r="R289" s="293">
        <v>1E-3</v>
      </c>
      <c r="S289" s="293">
        <v>1E-3</v>
      </c>
      <c r="T289" s="293">
        <v>1E-3</v>
      </c>
      <c r="U289" s="293">
        <v>1E-3</v>
      </c>
      <c r="V289" s="293">
        <v>1E-3</v>
      </c>
      <c r="W289" s="293">
        <v>1E-3</v>
      </c>
      <c r="X289" s="293">
        <v>1E-3</v>
      </c>
      <c r="Y289" s="409">
        <v>1</v>
      </c>
      <c r="Z289" s="409">
        <v>0</v>
      </c>
      <c r="AA289" s="409">
        <v>0</v>
      </c>
      <c r="AB289" s="409">
        <f t="shared" ref="AB289:AL289" si="80">AB288</f>
        <v>0</v>
      </c>
      <c r="AC289" s="409">
        <f t="shared" si="80"/>
        <v>0</v>
      </c>
      <c r="AD289" s="409">
        <f t="shared" si="80"/>
        <v>0</v>
      </c>
      <c r="AE289" s="409">
        <f t="shared" si="80"/>
        <v>0</v>
      </c>
      <c r="AF289" s="409">
        <f t="shared" si="80"/>
        <v>0</v>
      </c>
      <c r="AG289" s="409">
        <f t="shared" si="80"/>
        <v>0</v>
      </c>
      <c r="AH289" s="409">
        <f t="shared" si="80"/>
        <v>0</v>
      </c>
      <c r="AI289" s="409">
        <f t="shared" si="80"/>
        <v>0</v>
      </c>
      <c r="AJ289" s="409">
        <f t="shared" si="80"/>
        <v>0</v>
      </c>
      <c r="AK289" s="409">
        <f t="shared" si="80"/>
        <v>0</v>
      </c>
      <c r="AL289" s="409">
        <f t="shared" si="80"/>
        <v>0</v>
      </c>
      <c r="AM289" s="295"/>
    </row>
    <row r="290" spans="1:39" ht="15" outlineLevel="1">
      <c r="B290" s="292"/>
      <c r="C290" s="303"/>
      <c r="D290" s="302"/>
      <c r="E290" s="302"/>
      <c r="F290" s="302"/>
      <c r="G290" s="302"/>
      <c r="H290" s="302"/>
      <c r="I290" s="302"/>
      <c r="J290" s="302"/>
      <c r="K290" s="302"/>
      <c r="L290" s="302"/>
      <c r="M290" s="302"/>
      <c r="N290" s="289"/>
      <c r="O290" s="302"/>
      <c r="P290" s="302"/>
      <c r="Q290" s="302"/>
      <c r="R290" s="302"/>
      <c r="S290" s="302"/>
      <c r="T290" s="302"/>
      <c r="U290" s="302"/>
      <c r="V290" s="302"/>
      <c r="W290" s="302"/>
      <c r="X290" s="302"/>
      <c r="Y290" s="410"/>
      <c r="Z290" s="410"/>
      <c r="AA290" s="410"/>
      <c r="AB290" s="410"/>
      <c r="AC290" s="410"/>
      <c r="AD290" s="410"/>
      <c r="AE290" s="410"/>
      <c r="AF290" s="410"/>
      <c r="AG290" s="410"/>
      <c r="AH290" s="410"/>
      <c r="AI290" s="410"/>
      <c r="AJ290" s="410"/>
      <c r="AK290" s="410"/>
      <c r="AL290" s="410"/>
      <c r="AM290" s="304"/>
    </row>
    <row r="291" spans="1:39" ht="15" outlineLevel="1">
      <c r="A291" s="507">
        <v>5</v>
      </c>
      <c r="B291" s="292" t="s">
        <v>5</v>
      </c>
      <c r="C291" s="289" t="s">
        <v>25</v>
      </c>
      <c r="D291" s="293">
        <v>14761.04082681</v>
      </c>
      <c r="E291" s="293">
        <v>14761.04082681</v>
      </c>
      <c r="F291" s="293">
        <v>13871.652575376</v>
      </c>
      <c r="G291" s="293">
        <v>10836.396227222</v>
      </c>
      <c r="H291" s="293">
        <v>10836.396227222</v>
      </c>
      <c r="I291" s="293">
        <v>10836.396227222</v>
      </c>
      <c r="J291" s="293">
        <v>10836.396227222</v>
      </c>
      <c r="K291" s="293">
        <v>10823.626086848</v>
      </c>
      <c r="L291" s="293">
        <v>9102.0406956000006</v>
      </c>
      <c r="M291" s="293">
        <v>9102.0406956000006</v>
      </c>
      <c r="N291" s="289"/>
      <c r="O291" s="293">
        <v>1.017010387</v>
      </c>
      <c r="P291" s="293">
        <v>1.017010387</v>
      </c>
      <c r="Q291" s="293">
        <v>0.96117699400000001</v>
      </c>
      <c r="R291" s="293">
        <v>0.77063179900000001</v>
      </c>
      <c r="S291" s="293">
        <v>0.77063179900000001</v>
      </c>
      <c r="T291" s="293">
        <v>0.77063179900000001</v>
      </c>
      <c r="U291" s="293">
        <v>0.77063179900000001</v>
      </c>
      <c r="V291" s="293">
        <v>0.76917402000000001</v>
      </c>
      <c r="W291" s="293">
        <v>0.66109753900000001</v>
      </c>
      <c r="X291" s="293">
        <v>0.66109753900000001</v>
      </c>
      <c r="Y291" s="408">
        <v>1</v>
      </c>
      <c r="Z291" s="408"/>
      <c r="AA291" s="408"/>
      <c r="AB291" s="408"/>
      <c r="AC291" s="408"/>
      <c r="AD291" s="408"/>
      <c r="AE291" s="408"/>
      <c r="AF291" s="408"/>
      <c r="AG291" s="408"/>
      <c r="AH291" s="408"/>
      <c r="AI291" s="408"/>
      <c r="AJ291" s="408"/>
      <c r="AK291" s="408"/>
      <c r="AL291" s="408"/>
      <c r="AM291" s="294">
        <f>SUM(Y291:AL291)</f>
        <v>1</v>
      </c>
    </row>
    <row r="292" spans="1:39" ht="15" outlineLevel="1">
      <c r="B292" s="292" t="s">
        <v>249</v>
      </c>
      <c r="C292" s="289" t="s">
        <v>163</v>
      </c>
      <c r="D292" s="293"/>
      <c r="E292" s="293"/>
      <c r="F292" s="293"/>
      <c r="G292" s="293"/>
      <c r="H292" s="293"/>
      <c r="I292" s="293"/>
      <c r="J292" s="293"/>
      <c r="K292" s="293"/>
      <c r="L292" s="293"/>
      <c r="M292" s="293"/>
      <c r="N292" s="466"/>
      <c r="O292" s="293"/>
      <c r="P292" s="293"/>
      <c r="Q292" s="293"/>
      <c r="R292" s="293"/>
      <c r="S292" s="293"/>
      <c r="T292" s="293"/>
      <c r="U292" s="293"/>
      <c r="V292" s="293"/>
      <c r="W292" s="293"/>
      <c r="X292" s="293"/>
      <c r="Y292" s="409">
        <v>1</v>
      </c>
      <c r="Z292" s="409">
        <v>0</v>
      </c>
      <c r="AA292" s="409">
        <v>0</v>
      </c>
      <c r="AB292" s="409">
        <f t="shared" ref="AB292:AL292" si="81">AB291</f>
        <v>0</v>
      </c>
      <c r="AC292" s="409">
        <f t="shared" si="81"/>
        <v>0</v>
      </c>
      <c r="AD292" s="409">
        <f t="shared" si="81"/>
        <v>0</v>
      </c>
      <c r="AE292" s="409">
        <f t="shared" si="81"/>
        <v>0</v>
      </c>
      <c r="AF292" s="409">
        <f t="shared" si="81"/>
        <v>0</v>
      </c>
      <c r="AG292" s="409">
        <f t="shared" si="81"/>
        <v>0</v>
      </c>
      <c r="AH292" s="409">
        <f t="shared" si="81"/>
        <v>0</v>
      </c>
      <c r="AI292" s="409">
        <f t="shared" si="81"/>
        <v>0</v>
      </c>
      <c r="AJ292" s="409">
        <f t="shared" si="81"/>
        <v>0</v>
      </c>
      <c r="AK292" s="409">
        <f t="shared" si="81"/>
        <v>0</v>
      </c>
      <c r="AL292" s="409">
        <f t="shared" si="81"/>
        <v>0</v>
      </c>
      <c r="AM292" s="295"/>
    </row>
    <row r="293" spans="1:39" ht="15" outlineLevel="1">
      <c r="B293" s="292"/>
      <c r="C293" s="303"/>
      <c r="D293" s="302"/>
      <c r="E293" s="302"/>
      <c r="F293" s="302"/>
      <c r="G293" s="302"/>
      <c r="H293" s="302"/>
      <c r="I293" s="302"/>
      <c r="J293" s="302"/>
      <c r="K293" s="302"/>
      <c r="L293" s="302"/>
      <c r="M293" s="302"/>
      <c r="N293" s="289"/>
      <c r="O293" s="302"/>
      <c r="P293" s="302"/>
      <c r="Q293" s="302"/>
      <c r="R293" s="302"/>
      <c r="S293" s="302"/>
      <c r="T293" s="302"/>
      <c r="U293" s="302"/>
      <c r="V293" s="302"/>
      <c r="W293" s="302"/>
      <c r="X293" s="302"/>
      <c r="Y293" s="410"/>
      <c r="Z293" s="410"/>
      <c r="AA293" s="410"/>
      <c r="AB293" s="410"/>
      <c r="AC293" s="410"/>
      <c r="AD293" s="410"/>
      <c r="AE293" s="410"/>
      <c r="AF293" s="410"/>
      <c r="AG293" s="410"/>
      <c r="AH293" s="410"/>
      <c r="AI293" s="410"/>
      <c r="AJ293" s="410"/>
      <c r="AK293" s="410"/>
      <c r="AL293" s="410"/>
      <c r="AM293" s="304"/>
    </row>
    <row r="294" spans="1:39" ht="15" outlineLevel="1">
      <c r="A294" s="507">
        <v>6</v>
      </c>
      <c r="B294" s="292" t="s">
        <v>6</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ht="15" outlineLevel="1">
      <c r="B295" s="292" t="s">
        <v>249</v>
      </c>
      <c r="C295" s="289" t="s">
        <v>163</v>
      </c>
      <c r="D295" s="293"/>
      <c r="E295" s="293"/>
      <c r="F295" s="293"/>
      <c r="G295" s="293"/>
      <c r="H295" s="293"/>
      <c r="I295" s="293"/>
      <c r="J295" s="293"/>
      <c r="K295" s="293"/>
      <c r="L295" s="293"/>
      <c r="M295" s="293"/>
      <c r="N295" s="466"/>
      <c r="O295" s="293"/>
      <c r="P295" s="293"/>
      <c r="Q295" s="293"/>
      <c r="R295" s="293"/>
      <c r="S295" s="293"/>
      <c r="T295" s="293"/>
      <c r="U295" s="293"/>
      <c r="V295" s="293"/>
      <c r="W295" s="293"/>
      <c r="X295" s="293"/>
      <c r="Y295" s="409">
        <v>0</v>
      </c>
      <c r="Z295" s="409">
        <v>0</v>
      </c>
      <c r="AA295" s="409">
        <v>0</v>
      </c>
      <c r="AB295" s="409">
        <f t="shared" ref="AB295:AL295" si="82">AB294</f>
        <v>0</v>
      </c>
      <c r="AC295" s="409">
        <f t="shared" si="82"/>
        <v>0</v>
      </c>
      <c r="AD295" s="409">
        <f t="shared" si="82"/>
        <v>0</v>
      </c>
      <c r="AE295" s="409">
        <f t="shared" si="82"/>
        <v>0</v>
      </c>
      <c r="AF295" s="409">
        <f t="shared" si="82"/>
        <v>0</v>
      </c>
      <c r="AG295" s="409">
        <f t="shared" si="82"/>
        <v>0</v>
      </c>
      <c r="AH295" s="409">
        <f t="shared" si="82"/>
        <v>0</v>
      </c>
      <c r="AI295" s="409">
        <f t="shared" si="82"/>
        <v>0</v>
      </c>
      <c r="AJ295" s="409">
        <f t="shared" si="82"/>
        <v>0</v>
      </c>
      <c r="AK295" s="409">
        <f t="shared" si="82"/>
        <v>0</v>
      </c>
      <c r="AL295" s="409">
        <f t="shared" si="82"/>
        <v>0</v>
      </c>
      <c r="AM295" s="295"/>
    </row>
    <row r="296" spans="1:39" ht="15" outlineLevel="1">
      <c r="B296" s="292"/>
      <c r="C296" s="303"/>
      <c r="D296" s="302"/>
      <c r="E296" s="302"/>
      <c r="F296" s="302"/>
      <c r="G296" s="302"/>
      <c r="H296" s="302"/>
      <c r="I296" s="302"/>
      <c r="J296" s="302"/>
      <c r="K296" s="302"/>
      <c r="L296" s="302"/>
      <c r="M296" s="302"/>
      <c r="N296" s="289"/>
      <c r="O296" s="302"/>
      <c r="P296" s="302"/>
      <c r="Q296" s="302"/>
      <c r="R296" s="302"/>
      <c r="S296" s="302"/>
      <c r="T296" s="302"/>
      <c r="U296" s="302"/>
      <c r="V296" s="302"/>
      <c r="W296" s="302"/>
      <c r="X296" s="302"/>
      <c r="Y296" s="410"/>
      <c r="Z296" s="410"/>
      <c r="AA296" s="410"/>
      <c r="AB296" s="410"/>
      <c r="AC296" s="410"/>
      <c r="AD296" s="410"/>
      <c r="AE296" s="410"/>
      <c r="AF296" s="410"/>
      <c r="AG296" s="410"/>
      <c r="AH296" s="410"/>
      <c r="AI296" s="410"/>
      <c r="AJ296" s="410"/>
      <c r="AK296" s="410"/>
      <c r="AL296" s="410"/>
      <c r="AM296" s="304"/>
    </row>
    <row r="297" spans="1:39" ht="15" outlineLevel="1">
      <c r="A297" s="507">
        <v>7</v>
      </c>
      <c r="B297" s="292" t="s">
        <v>42</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ht="15" outlineLevel="1">
      <c r="B298" s="292" t="s">
        <v>249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v>0</v>
      </c>
      <c r="Z298" s="409">
        <v>0</v>
      </c>
      <c r="AA298" s="409">
        <v>0</v>
      </c>
      <c r="AB298" s="409">
        <f t="shared" ref="AB298:AL298" si="83">AB297</f>
        <v>0</v>
      </c>
      <c r="AC298" s="409">
        <f t="shared" si="83"/>
        <v>0</v>
      </c>
      <c r="AD298" s="409">
        <f t="shared" si="83"/>
        <v>0</v>
      </c>
      <c r="AE298" s="409">
        <f t="shared" si="83"/>
        <v>0</v>
      </c>
      <c r="AF298" s="409">
        <f t="shared" si="83"/>
        <v>0</v>
      </c>
      <c r="AG298" s="409">
        <f t="shared" si="83"/>
        <v>0</v>
      </c>
      <c r="AH298" s="409">
        <f t="shared" si="83"/>
        <v>0</v>
      </c>
      <c r="AI298" s="409">
        <f t="shared" si="83"/>
        <v>0</v>
      </c>
      <c r="AJ298" s="409">
        <f t="shared" si="83"/>
        <v>0</v>
      </c>
      <c r="AK298" s="409">
        <f t="shared" si="83"/>
        <v>0</v>
      </c>
      <c r="AL298" s="409">
        <f t="shared" si="83"/>
        <v>0</v>
      </c>
      <c r="AM298" s="295"/>
    </row>
    <row r="299" spans="1:39" ht="15" outlineLevel="1">
      <c r="B299" s="292"/>
      <c r="C299" s="303"/>
      <c r="D299" s="302"/>
      <c r="E299" s="302"/>
      <c r="F299" s="302"/>
      <c r="G299" s="302"/>
      <c r="H299" s="302"/>
      <c r="I299" s="302"/>
      <c r="J299" s="302"/>
      <c r="K299" s="302"/>
      <c r="L299" s="302"/>
      <c r="M299" s="302"/>
      <c r="N299" s="289"/>
      <c r="O299" s="302"/>
      <c r="P299" s="302"/>
      <c r="Q299" s="302"/>
      <c r="R299" s="302"/>
      <c r="S299" s="302"/>
      <c r="T299" s="302"/>
      <c r="U299" s="302"/>
      <c r="V299" s="302"/>
      <c r="W299" s="302"/>
      <c r="X299" s="302"/>
      <c r="Y299" s="410"/>
      <c r="Z299" s="410"/>
      <c r="AA299" s="410"/>
      <c r="AB299" s="410"/>
      <c r="AC299" s="410"/>
      <c r="AD299" s="410"/>
      <c r="AE299" s="410"/>
      <c r="AF299" s="410"/>
      <c r="AG299" s="410"/>
      <c r="AH299" s="410"/>
      <c r="AI299" s="410"/>
      <c r="AJ299" s="410"/>
      <c r="AK299" s="410"/>
      <c r="AL299" s="410"/>
      <c r="AM299" s="304"/>
    </row>
    <row r="300" spans="1:39" s="281" customFormat="1" ht="15" outlineLevel="1">
      <c r="A300" s="507">
        <v>8</v>
      </c>
      <c r="B300" s="292" t="s">
        <v>484</v>
      </c>
      <c r="C300" s="289" t="s">
        <v>25</v>
      </c>
      <c r="D300" s="293"/>
      <c r="E300" s="293"/>
      <c r="F300" s="293"/>
      <c r="G300" s="293"/>
      <c r="H300" s="293"/>
      <c r="I300" s="293"/>
      <c r="J300" s="293"/>
      <c r="K300" s="293"/>
      <c r="L300" s="293"/>
      <c r="M300" s="293"/>
      <c r="N300" s="289"/>
      <c r="O300" s="293"/>
      <c r="P300" s="293"/>
      <c r="Q300" s="293"/>
      <c r="R300" s="293"/>
      <c r="S300" s="293"/>
      <c r="T300" s="293"/>
      <c r="U300" s="293"/>
      <c r="V300" s="293"/>
      <c r="W300" s="293"/>
      <c r="X300" s="293"/>
      <c r="Y300" s="408"/>
      <c r="Z300" s="408"/>
      <c r="AA300" s="408"/>
      <c r="AB300" s="408"/>
      <c r="AC300" s="408"/>
      <c r="AD300" s="408"/>
      <c r="AE300" s="408"/>
      <c r="AF300" s="408"/>
      <c r="AG300" s="408"/>
      <c r="AH300" s="408"/>
      <c r="AI300" s="408"/>
      <c r="AJ300" s="408"/>
      <c r="AK300" s="408"/>
      <c r="AL300" s="408"/>
      <c r="AM300" s="294">
        <f>SUM(Y300:AL300)</f>
        <v>0</v>
      </c>
    </row>
    <row r="301" spans="1:39" s="281" customFormat="1" ht="15" outlineLevel="1">
      <c r="A301" s="507"/>
      <c r="B301" s="292" t="s">
        <v>249</v>
      </c>
      <c r="C301" s="289" t="s">
        <v>163</v>
      </c>
      <c r="D301" s="293"/>
      <c r="E301" s="293"/>
      <c r="F301" s="293"/>
      <c r="G301" s="293"/>
      <c r="H301" s="293"/>
      <c r="I301" s="293"/>
      <c r="J301" s="293"/>
      <c r="K301" s="293"/>
      <c r="L301" s="293"/>
      <c r="M301" s="293"/>
      <c r="N301" s="289"/>
      <c r="O301" s="293"/>
      <c r="P301" s="293"/>
      <c r="Q301" s="293"/>
      <c r="R301" s="293"/>
      <c r="S301" s="293"/>
      <c r="T301" s="293"/>
      <c r="U301" s="293"/>
      <c r="V301" s="293"/>
      <c r="W301" s="293"/>
      <c r="X301" s="293"/>
      <c r="Y301" s="409">
        <v>0</v>
      </c>
      <c r="Z301" s="409">
        <v>0</v>
      </c>
      <c r="AA301" s="409">
        <v>0</v>
      </c>
      <c r="AB301" s="409">
        <f t="shared" ref="AB301:AL301" si="84">AB300</f>
        <v>0</v>
      </c>
      <c r="AC301" s="409">
        <f t="shared" si="84"/>
        <v>0</v>
      </c>
      <c r="AD301" s="409">
        <f t="shared" si="84"/>
        <v>0</v>
      </c>
      <c r="AE301" s="409">
        <f t="shared" si="84"/>
        <v>0</v>
      </c>
      <c r="AF301" s="409">
        <f t="shared" si="84"/>
        <v>0</v>
      </c>
      <c r="AG301" s="409">
        <f t="shared" si="84"/>
        <v>0</v>
      </c>
      <c r="AH301" s="409">
        <f t="shared" si="84"/>
        <v>0</v>
      </c>
      <c r="AI301" s="409">
        <f t="shared" si="84"/>
        <v>0</v>
      </c>
      <c r="AJ301" s="409">
        <f t="shared" si="84"/>
        <v>0</v>
      </c>
      <c r="AK301" s="409">
        <f t="shared" si="84"/>
        <v>0</v>
      </c>
      <c r="AL301" s="409">
        <f t="shared" si="84"/>
        <v>0</v>
      </c>
      <c r="AM301" s="295"/>
    </row>
    <row r="302" spans="1:39" s="281" customFormat="1" ht="15" outlineLevel="1">
      <c r="A302" s="507"/>
      <c r="B302" s="292"/>
      <c r="C302" s="303"/>
      <c r="D302" s="302"/>
      <c r="E302" s="302"/>
      <c r="F302" s="302"/>
      <c r="G302" s="302"/>
      <c r="H302" s="302"/>
      <c r="I302" s="302"/>
      <c r="J302" s="302"/>
      <c r="K302" s="302"/>
      <c r="L302" s="302"/>
      <c r="M302" s="302"/>
      <c r="N302" s="289"/>
      <c r="O302" s="302"/>
      <c r="P302" s="302"/>
      <c r="Q302" s="302"/>
      <c r="R302" s="302"/>
      <c r="S302" s="302"/>
      <c r="T302" s="302"/>
      <c r="U302" s="302"/>
      <c r="V302" s="302"/>
      <c r="W302" s="302"/>
      <c r="X302" s="302"/>
      <c r="Y302" s="410"/>
      <c r="Z302" s="410"/>
      <c r="AA302" s="410"/>
      <c r="AB302" s="410"/>
      <c r="AC302" s="410"/>
      <c r="AD302" s="410"/>
      <c r="AE302" s="410"/>
      <c r="AF302" s="410"/>
      <c r="AG302" s="410"/>
      <c r="AH302" s="410"/>
      <c r="AI302" s="410"/>
      <c r="AJ302" s="410"/>
      <c r="AK302" s="410"/>
      <c r="AL302" s="410"/>
      <c r="AM302" s="304"/>
    </row>
    <row r="303" spans="1:39" ht="15" outlineLevel="1">
      <c r="A303" s="507">
        <v>9</v>
      </c>
      <c r="B303" s="292" t="s">
        <v>7</v>
      </c>
      <c r="C303" s="289" t="s">
        <v>25</v>
      </c>
      <c r="D303" s="293"/>
      <c r="E303" s="293"/>
      <c r="F303" s="293"/>
      <c r="G303" s="293"/>
      <c r="H303" s="293"/>
      <c r="I303" s="293"/>
      <c r="J303" s="293"/>
      <c r="K303" s="293"/>
      <c r="L303" s="293"/>
      <c r="M303" s="293"/>
      <c r="N303" s="289"/>
      <c r="O303" s="293"/>
      <c r="P303" s="293"/>
      <c r="Q303" s="293"/>
      <c r="R303" s="293"/>
      <c r="S303" s="293"/>
      <c r="T303" s="293"/>
      <c r="U303" s="293"/>
      <c r="V303" s="293"/>
      <c r="W303" s="293"/>
      <c r="X303" s="293"/>
      <c r="Y303" s="408"/>
      <c r="Z303" s="408"/>
      <c r="AA303" s="408"/>
      <c r="AB303" s="408"/>
      <c r="AC303" s="408"/>
      <c r="AD303" s="408"/>
      <c r="AE303" s="408"/>
      <c r="AF303" s="408"/>
      <c r="AG303" s="408"/>
      <c r="AH303" s="408"/>
      <c r="AI303" s="408"/>
      <c r="AJ303" s="408"/>
      <c r="AK303" s="408"/>
      <c r="AL303" s="408"/>
      <c r="AM303" s="294">
        <f>SUM(Y303:AL303)</f>
        <v>0</v>
      </c>
    </row>
    <row r="304" spans="1:39" ht="15" outlineLevel="1">
      <c r="B304" s="292" t="s">
        <v>249</v>
      </c>
      <c r="C304" s="289" t="s">
        <v>163</v>
      </c>
      <c r="D304" s="293"/>
      <c r="E304" s="293"/>
      <c r="F304" s="293"/>
      <c r="G304" s="293"/>
      <c r="H304" s="293"/>
      <c r="I304" s="293"/>
      <c r="J304" s="293"/>
      <c r="K304" s="293"/>
      <c r="L304" s="293"/>
      <c r="M304" s="293"/>
      <c r="N304" s="289"/>
      <c r="O304" s="293"/>
      <c r="P304" s="293"/>
      <c r="Q304" s="293"/>
      <c r="R304" s="293"/>
      <c r="S304" s="293"/>
      <c r="T304" s="293"/>
      <c r="U304" s="293"/>
      <c r="V304" s="293"/>
      <c r="W304" s="293"/>
      <c r="X304" s="293"/>
      <c r="Y304" s="409">
        <v>0</v>
      </c>
      <c r="Z304" s="409">
        <v>0</v>
      </c>
      <c r="AA304" s="409">
        <v>0</v>
      </c>
      <c r="AB304" s="409">
        <f t="shared" ref="AB304:AL304" si="85">AB303</f>
        <v>0</v>
      </c>
      <c r="AC304" s="409">
        <f t="shared" si="85"/>
        <v>0</v>
      </c>
      <c r="AD304" s="409">
        <f t="shared" si="85"/>
        <v>0</v>
      </c>
      <c r="AE304" s="409">
        <f t="shared" si="85"/>
        <v>0</v>
      </c>
      <c r="AF304" s="409">
        <f t="shared" si="85"/>
        <v>0</v>
      </c>
      <c r="AG304" s="409">
        <f t="shared" si="85"/>
        <v>0</v>
      </c>
      <c r="AH304" s="409">
        <f t="shared" si="85"/>
        <v>0</v>
      </c>
      <c r="AI304" s="409">
        <f t="shared" si="85"/>
        <v>0</v>
      </c>
      <c r="AJ304" s="409">
        <f t="shared" si="85"/>
        <v>0</v>
      </c>
      <c r="AK304" s="409">
        <f t="shared" si="85"/>
        <v>0</v>
      </c>
      <c r="AL304" s="409">
        <f t="shared" si="85"/>
        <v>0</v>
      </c>
      <c r="AM304" s="295"/>
    </row>
    <row r="305" spans="1:39" ht="15" outlineLevel="1">
      <c r="B305" s="305"/>
      <c r="C305" s="306"/>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410"/>
      <c r="Z305" s="410"/>
      <c r="AA305" s="410"/>
      <c r="AB305" s="410"/>
      <c r="AC305" s="410"/>
      <c r="AD305" s="410"/>
      <c r="AE305" s="410"/>
      <c r="AF305" s="410"/>
      <c r="AG305" s="410"/>
      <c r="AH305" s="410"/>
      <c r="AI305" s="410"/>
      <c r="AJ305" s="410"/>
      <c r="AK305" s="410"/>
      <c r="AL305" s="410"/>
      <c r="AM305" s="304"/>
    </row>
    <row r="306" spans="1:39" ht="15.45" outlineLevel="1">
      <c r="A306" s="508"/>
      <c r="B306" s="286" t="s">
        <v>8</v>
      </c>
      <c r="C306" s="287"/>
      <c r="D306" s="287"/>
      <c r="E306" s="287"/>
      <c r="F306" s="287"/>
      <c r="G306" s="287"/>
      <c r="H306" s="287"/>
      <c r="I306" s="287"/>
      <c r="J306" s="287"/>
      <c r="K306" s="287"/>
      <c r="L306" s="287"/>
      <c r="M306" s="287"/>
      <c r="N306" s="289"/>
      <c r="O306" s="287"/>
      <c r="P306" s="287"/>
      <c r="Q306" s="287"/>
      <c r="R306" s="287"/>
      <c r="S306" s="287"/>
      <c r="T306" s="287"/>
      <c r="U306" s="287"/>
      <c r="V306" s="287"/>
      <c r="W306" s="287"/>
      <c r="X306" s="287"/>
      <c r="Y306" s="412"/>
      <c r="Z306" s="412"/>
      <c r="AA306" s="412"/>
      <c r="AB306" s="412"/>
      <c r="AC306" s="412"/>
      <c r="AD306" s="412"/>
      <c r="AE306" s="412"/>
      <c r="AF306" s="412"/>
      <c r="AG306" s="412"/>
      <c r="AH306" s="412"/>
      <c r="AI306" s="412"/>
      <c r="AJ306" s="412"/>
      <c r="AK306" s="412"/>
      <c r="AL306" s="412"/>
      <c r="AM306" s="290"/>
    </row>
    <row r="307" spans="1:39" ht="15" outlineLevel="1">
      <c r="A307" s="507">
        <v>10</v>
      </c>
      <c r="B307" s="308" t="s">
        <v>22</v>
      </c>
      <c r="C307" s="289" t="s">
        <v>25</v>
      </c>
      <c r="D307" s="293">
        <v>60668.847855091997</v>
      </c>
      <c r="E307" s="293">
        <v>60668.847855091997</v>
      </c>
      <c r="F307" s="293">
        <v>60668.847855091997</v>
      </c>
      <c r="G307" s="293">
        <v>60668.847855091997</v>
      </c>
      <c r="H307" s="293">
        <v>60668.847855091997</v>
      </c>
      <c r="I307" s="293">
        <v>59752.589061052</v>
      </c>
      <c r="J307" s="293">
        <v>59752.589061052</v>
      </c>
      <c r="K307" s="293">
        <v>59752.589061052</v>
      </c>
      <c r="L307" s="293">
        <v>59752.589061052</v>
      </c>
      <c r="M307" s="293">
        <v>53073.286209525999</v>
      </c>
      <c r="N307" s="293">
        <v>12</v>
      </c>
      <c r="O307" s="293">
        <v>16.577709981000002</v>
      </c>
      <c r="P307" s="293">
        <v>16.577709981000002</v>
      </c>
      <c r="Q307" s="293">
        <v>16.577709981000002</v>
      </c>
      <c r="R307" s="293">
        <v>16.577709981000002</v>
      </c>
      <c r="S307" s="293">
        <v>16.577709981000002</v>
      </c>
      <c r="T307" s="293">
        <v>16.418923595999999</v>
      </c>
      <c r="U307" s="293">
        <v>16.418923595999999</v>
      </c>
      <c r="V307" s="293">
        <v>16.418923595999999</v>
      </c>
      <c r="W307" s="293">
        <v>16.418923595999999</v>
      </c>
      <c r="X307" s="293">
        <v>15.261409627999999</v>
      </c>
      <c r="Y307" s="413"/>
      <c r="Z307" s="501">
        <v>0.8</v>
      </c>
      <c r="AA307" s="501">
        <v>0.2</v>
      </c>
      <c r="AB307" s="501"/>
      <c r="AC307" s="413"/>
      <c r="AD307" s="413"/>
      <c r="AE307" s="413"/>
      <c r="AF307" s="413"/>
      <c r="AG307" s="413"/>
      <c r="AH307" s="413"/>
      <c r="AI307" s="413"/>
      <c r="AJ307" s="413"/>
      <c r="AK307" s="413"/>
      <c r="AL307" s="413"/>
      <c r="AM307" s="294">
        <f>SUM(Y307:AL307)</f>
        <v>1</v>
      </c>
    </row>
    <row r="308" spans="1:39" ht="15" outlineLevel="1">
      <c r="B308" s="292" t="s">
        <v>249</v>
      </c>
      <c r="C308" s="289" t="s">
        <v>163</v>
      </c>
      <c r="D308" s="293">
        <v>0</v>
      </c>
      <c r="E308" s="293">
        <v>0</v>
      </c>
      <c r="F308" s="293">
        <v>0</v>
      </c>
      <c r="G308" s="293">
        <v>0</v>
      </c>
      <c r="H308" s="293">
        <v>0</v>
      </c>
      <c r="I308" s="293">
        <v>0</v>
      </c>
      <c r="J308" s="293">
        <v>0</v>
      </c>
      <c r="K308" s="293">
        <v>0</v>
      </c>
      <c r="L308" s="293">
        <v>0</v>
      </c>
      <c r="M308" s="293">
        <v>0</v>
      </c>
      <c r="N308" s="293">
        <v>12</v>
      </c>
      <c r="O308" s="293">
        <v>0</v>
      </c>
      <c r="P308" s="293">
        <v>0</v>
      </c>
      <c r="Q308" s="293">
        <v>0</v>
      </c>
      <c r="R308" s="293">
        <v>0</v>
      </c>
      <c r="S308" s="293">
        <v>0</v>
      </c>
      <c r="T308" s="293">
        <v>0</v>
      </c>
      <c r="U308" s="293">
        <v>0</v>
      </c>
      <c r="V308" s="293">
        <v>0</v>
      </c>
      <c r="W308" s="293">
        <v>0</v>
      </c>
      <c r="X308" s="293">
        <v>0</v>
      </c>
      <c r="Y308" s="409">
        <v>0</v>
      </c>
      <c r="Z308" s="409">
        <v>0.8</v>
      </c>
      <c r="AA308" s="409">
        <v>0.2</v>
      </c>
      <c r="AB308" s="409">
        <f t="shared" ref="AB308:AL308" si="86">AB307</f>
        <v>0</v>
      </c>
      <c r="AC308" s="409">
        <f t="shared" si="86"/>
        <v>0</v>
      </c>
      <c r="AD308" s="409">
        <f t="shared" si="86"/>
        <v>0</v>
      </c>
      <c r="AE308" s="409">
        <f t="shared" si="86"/>
        <v>0</v>
      </c>
      <c r="AF308" s="409">
        <f t="shared" si="86"/>
        <v>0</v>
      </c>
      <c r="AG308" s="409">
        <f t="shared" si="86"/>
        <v>0</v>
      </c>
      <c r="AH308" s="409">
        <f t="shared" si="86"/>
        <v>0</v>
      </c>
      <c r="AI308" s="409">
        <f t="shared" si="86"/>
        <v>0</v>
      </c>
      <c r="AJ308" s="409">
        <f t="shared" si="86"/>
        <v>0</v>
      </c>
      <c r="AK308" s="409">
        <f t="shared" si="86"/>
        <v>0</v>
      </c>
      <c r="AL308" s="409">
        <f t="shared" si="86"/>
        <v>0</v>
      </c>
      <c r="AM308" s="309"/>
    </row>
    <row r="309" spans="1:39" ht="15" outlineLevel="1">
      <c r="B309" s="308"/>
      <c r="C309" s="310"/>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4"/>
      <c r="Z309" s="414"/>
      <c r="AA309" s="414"/>
      <c r="AB309" s="414"/>
      <c r="AC309" s="414"/>
      <c r="AD309" s="414"/>
      <c r="AE309" s="414"/>
      <c r="AF309" s="414"/>
      <c r="AG309" s="414"/>
      <c r="AH309" s="414"/>
      <c r="AI309" s="414"/>
      <c r="AJ309" s="414"/>
      <c r="AK309" s="414"/>
      <c r="AL309" s="414"/>
      <c r="AM309" s="311"/>
    </row>
    <row r="310" spans="1:39" ht="15" outlineLevel="1">
      <c r="A310" s="507">
        <v>11</v>
      </c>
      <c r="B310" s="312" t="s">
        <v>21</v>
      </c>
      <c r="C310" s="289" t="s">
        <v>25</v>
      </c>
      <c r="D310" s="293">
        <v>24425.412683781</v>
      </c>
      <c r="E310" s="293">
        <v>24425.412683781</v>
      </c>
      <c r="F310" s="293">
        <v>24270.691862297001</v>
      </c>
      <c r="G310" s="293">
        <v>23404.614944585999</v>
      </c>
      <c r="H310" s="293">
        <v>5970.361668607</v>
      </c>
      <c r="I310" s="293">
        <v>5970.361668607</v>
      </c>
      <c r="J310" s="293">
        <v>5970.361668607</v>
      </c>
      <c r="K310" s="293">
        <v>5970.361668607</v>
      </c>
      <c r="L310" s="293">
        <v>5970.361668607</v>
      </c>
      <c r="M310" s="293">
        <v>5970.361668607</v>
      </c>
      <c r="N310" s="293">
        <v>12</v>
      </c>
      <c r="O310" s="293">
        <v>8.2839614130000001</v>
      </c>
      <c r="P310" s="293">
        <v>8.2839614130000001</v>
      </c>
      <c r="Q310" s="293">
        <v>8.2354858140000005</v>
      </c>
      <c r="R310" s="293">
        <v>7.9641351530000009</v>
      </c>
      <c r="S310" s="293">
        <v>1.8843609670000001</v>
      </c>
      <c r="T310" s="293">
        <v>1.8843609670000001</v>
      </c>
      <c r="U310" s="293">
        <v>1.8843609670000001</v>
      </c>
      <c r="V310" s="293">
        <v>1.8843609670000001</v>
      </c>
      <c r="W310" s="293">
        <v>1.8843609670000001</v>
      </c>
      <c r="X310" s="293">
        <v>1.8843609670000001</v>
      </c>
      <c r="Y310" s="413"/>
      <c r="Z310" s="501">
        <v>1</v>
      </c>
      <c r="AA310" s="413"/>
      <c r="AB310" s="413"/>
      <c r="AC310" s="413"/>
      <c r="AD310" s="413"/>
      <c r="AE310" s="413"/>
      <c r="AF310" s="413"/>
      <c r="AG310" s="413"/>
      <c r="AH310" s="413"/>
      <c r="AI310" s="413"/>
      <c r="AJ310" s="413"/>
      <c r="AK310" s="413"/>
      <c r="AL310" s="413"/>
      <c r="AM310" s="294">
        <f>SUM(Y310:AL310)</f>
        <v>1</v>
      </c>
    </row>
    <row r="311" spans="1:39" ht="15" outlineLevel="1">
      <c r="B311" s="292" t="s">
        <v>249</v>
      </c>
      <c r="C311" s="289" t="s">
        <v>163</v>
      </c>
      <c r="D311" s="293"/>
      <c r="E311" s="293"/>
      <c r="F311" s="293"/>
      <c r="G311" s="293"/>
      <c r="H311" s="293"/>
      <c r="I311" s="293"/>
      <c r="J311" s="293"/>
      <c r="K311" s="293"/>
      <c r="L311" s="293"/>
      <c r="M311" s="293"/>
      <c r="N311" s="293">
        <v>12</v>
      </c>
      <c r="O311" s="293"/>
      <c r="P311" s="293"/>
      <c r="Q311" s="293"/>
      <c r="R311" s="293"/>
      <c r="S311" s="293"/>
      <c r="T311" s="293"/>
      <c r="U311" s="293"/>
      <c r="V311" s="293"/>
      <c r="W311" s="293"/>
      <c r="X311" s="293"/>
      <c r="Y311" s="409">
        <v>0</v>
      </c>
      <c r="Z311" s="409">
        <v>1</v>
      </c>
      <c r="AA311" s="409">
        <v>0</v>
      </c>
      <c r="AB311" s="409">
        <f t="shared" ref="AB311:AL311" si="87">AB310</f>
        <v>0</v>
      </c>
      <c r="AC311" s="409">
        <f t="shared" si="87"/>
        <v>0</v>
      </c>
      <c r="AD311" s="409">
        <f t="shared" si="87"/>
        <v>0</v>
      </c>
      <c r="AE311" s="409">
        <f t="shared" si="87"/>
        <v>0</v>
      </c>
      <c r="AF311" s="409">
        <f t="shared" si="87"/>
        <v>0</v>
      </c>
      <c r="AG311" s="409">
        <f t="shared" si="87"/>
        <v>0</v>
      </c>
      <c r="AH311" s="409">
        <f t="shared" si="87"/>
        <v>0</v>
      </c>
      <c r="AI311" s="409">
        <f t="shared" si="87"/>
        <v>0</v>
      </c>
      <c r="AJ311" s="409">
        <f t="shared" si="87"/>
        <v>0</v>
      </c>
      <c r="AK311" s="409">
        <f t="shared" si="87"/>
        <v>0</v>
      </c>
      <c r="AL311" s="409">
        <f t="shared" si="87"/>
        <v>0</v>
      </c>
      <c r="AM311" s="309"/>
    </row>
    <row r="312" spans="1:39" ht="15" outlineLevel="1">
      <c r="B312" s="312"/>
      <c r="C312" s="310"/>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4"/>
      <c r="Z312" s="415"/>
      <c r="AA312" s="414"/>
      <c r="AB312" s="414"/>
      <c r="AC312" s="414"/>
      <c r="AD312" s="414"/>
      <c r="AE312" s="414"/>
      <c r="AF312" s="414"/>
      <c r="AG312" s="414"/>
      <c r="AH312" s="414"/>
      <c r="AI312" s="414"/>
      <c r="AJ312" s="414"/>
      <c r="AK312" s="414"/>
      <c r="AL312" s="414"/>
      <c r="AM312" s="311"/>
    </row>
    <row r="313" spans="1:39" ht="15" outlineLevel="1">
      <c r="A313" s="507">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13"/>
      <c r="Z313" s="413"/>
      <c r="AA313" s="413"/>
      <c r="AB313" s="413"/>
      <c r="AC313" s="413"/>
      <c r="AD313" s="413"/>
      <c r="AE313" s="413"/>
      <c r="AF313" s="413"/>
      <c r="AG313" s="413"/>
      <c r="AH313" s="413"/>
      <c r="AI313" s="413"/>
      <c r="AJ313" s="413"/>
      <c r="AK313" s="413"/>
      <c r="AL313" s="413"/>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Z313</f>
        <v>0</v>
      </c>
      <c r="AA314" s="409">
        <f t="shared" ref="AA314:AL314" si="88">AA313</f>
        <v>0</v>
      </c>
      <c r="AB314" s="409">
        <f t="shared" si="88"/>
        <v>0</v>
      </c>
      <c r="AC314" s="409">
        <f t="shared" si="88"/>
        <v>0</v>
      </c>
      <c r="AD314" s="409">
        <f t="shared" si="88"/>
        <v>0</v>
      </c>
      <c r="AE314" s="409">
        <f t="shared" si="88"/>
        <v>0</v>
      </c>
      <c r="AF314" s="409">
        <f t="shared" si="88"/>
        <v>0</v>
      </c>
      <c r="AG314" s="409">
        <f t="shared" si="88"/>
        <v>0</v>
      </c>
      <c r="AH314" s="409">
        <f t="shared" si="88"/>
        <v>0</v>
      </c>
      <c r="AI314" s="409">
        <f t="shared" si="88"/>
        <v>0</v>
      </c>
      <c r="AJ314" s="409">
        <f t="shared" si="88"/>
        <v>0</v>
      </c>
      <c r="AK314" s="409">
        <f t="shared" si="88"/>
        <v>0</v>
      </c>
      <c r="AL314" s="409">
        <f t="shared" si="88"/>
        <v>0</v>
      </c>
      <c r="AM314" s="309"/>
    </row>
    <row r="315" spans="1:39" ht="15" outlineLevel="1">
      <c r="B315" s="312"/>
      <c r="C315" s="310"/>
      <c r="D315" s="314"/>
      <c r="E315" s="314"/>
      <c r="F315" s="314"/>
      <c r="G315" s="314"/>
      <c r="H315" s="314"/>
      <c r="I315" s="314"/>
      <c r="J315" s="314"/>
      <c r="K315" s="314"/>
      <c r="L315" s="314"/>
      <c r="M315" s="314"/>
      <c r="N315" s="289"/>
      <c r="O315" s="314"/>
      <c r="P315" s="314"/>
      <c r="Q315" s="314"/>
      <c r="R315" s="314"/>
      <c r="S315" s="314"/>
      <c r="T315" s="314"/>
      <c r="U315" s="314"/>
      <c r="V315" s="314"/>
      <c r="W315" s="314"/>
      <c r="X315" s="314"/>
      <c r="Y315" s="414"/>
      <c r="Z315" s="415"/>
      <c r="AA315" s="414"/>
      <c r="AB315" s="414"/>
      <c r="AC315" s="414"/>
      <c r="AD315" s="414"/>
      <c r="AE315" s="414"/>
      <c r="AF315" s="414"/>
      <c r="AG315" s="414"/>
      <c r="AH315" s="414"/>
      <c r="AI315" s="414"/>
      <c r="AJ315" s="414"/>
      <c r="AK315" s="414"/>
      <c r="AL315" s="414"/>
      <c r="AM315" s="311"/>
    </row>
    <row r="316" spans="1:39" ht="15" outlineLevel="1">
      <c r="A316" s="507">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13"/>
      <c r="Z316" s="413"/>
      <c r="AA316" s="413"/>
      <c r="AB316" s="413"/>
      <c r="AC316" s="413"/>
      <c r="AD316" s="413"/>
      <c r="AE316" s="413"/>
      <c r="AF316" s="413"/>
      <c r="AG316" s="413"/>
      <c r="AH316" s="413"/>
      <c r="AI316" s="413"/>
      <c r="AJ316" s="413"/>
      <c r="AK316" s="413"/>
      <c r="AL316" s="413"/>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Z316</f>
        <v>0</v>
      </c>
      <c r="AA317" s="409">
        <f t="shared" ref="AA317:AL317" si="89">AA316</f>
        <v>0</v>
      </c>
      <c r="AB317" s="409">
        <f t="shared" si="89"/>
        <v>0</v>
      </c>
      <c r="AC317" s="409">
        <f t="shared" si="89"/>
        <v>0</v>
      </c>
      <c r="AD317" s="409">
        <f t="shared" si="89"/>
        <v>0</v>
      </c>
      <c r="AE317" s="409">
        <f t="shared" si="89"/>
        <v>0</v>
      </c>
      <c r="AF317" s="409">
        <f t="shared" si="89"/>
        <v>0</v>
      </c>
      <c r="AG317" s="409">
        <f t="shared" si="89"/>
        <v>0</v>
      </c>
      <c r="AH317" s="409">
        <f t="shared" si="89"/>
        <v>0</v>
      </c>
      <c r="AI317" s="409">
        <f t="shared" si="89"/>
        <v>0</v>
      </c>
      <c r="AJ317" s="409">
        <f t="shared" si="89"/>
        <v>0</v>
      </c>
      <c r="AK317" s="409">
        <f t="shared" si="89"/>
        <v>0</v>
      </c>
      <c r="AL317" s="409">
        <f t="shared" si="89"/>
        <v>0</v>
      </c>
      <c r="AM317" s="309"/>
    </row>
    <row r="318" spans="1:39" ht="15" outlineLevel="1">
      <c r="B318" s="312"/>
      <c r="C318" s="310"/>
      <c r="D318" s="314"/>
      <c r="E318" s="314"/>
      <c r="F318" s="314"/>
      <c r="G318" s="314"/>
      <c r="H318" s="314"/>
      <c r="I318" s="314"/>
      <c r="J318" s="314"/>
      <c r="K318" s="314"/>
      <c r="L318" s="314"/>
      <c r="M318" s="314"/>
      <c r="N318" s="289"/>
      <c r="O318" s="314"/>
      <c r="P318" s="314"/>
      <c r="Q318" s="314"/>
      <c r="R318" s="314"/>
      <c r="S318" s="314"/>
      <c r="T318" s="314"/>
      <c r="U318" s="314"/>
      <c r="V318" s="314"/>
      <c r="W318" s="314"/>
      <c r="X318" s="314"/>
      <c r="Y318" s="414"/>
      <c r="Z318" s="414"/>
      <c r="AA318" s="414"/>
      <c r="AB318" s="414"/>
      <c r="AC318" s="414"/>
      <c r="AD318" s="414"/>
      <c r="AE318" s="414"/>
      <c r="AF318" s="414"/>
      <c r="AG318" s="414"/>
      <c r="AH318" s="414"/>
      <c r="AI318" s="414"/>
      <c r="AJ318" s="414"/>
      <c r="AK318" s="414"/>
      <c r="AL318" s="414"/>
      <c r="AM318" s="311"/>
    </row>
    <row r="319" spans="1:39" ht="15" outlineLevel="1">
      <c r="A319" s="507">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13"/>
      <c r="Z319" s="413"/>
      <c r="AA319" s="501"/>
      <c r="AB319" s="413"/>
      <c r="AC319" s="413"/>
      <c r="AD319" s="413"/>
      <c r="AE319" s="413"/>
      <c r="AF319" s="413"/>
      <c r="AG319" s="413"/>
      <c r="AH319" s="413"/>
      <c r="AI319" s="413"/>
      <c r="AJ319" s="413"/>
      <c r="AK319" s="413"/>
      <c r="AL319" s="413"/>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Z319</f>
        <v>0</v>
      </c>
      <c r="AA320" s="409">
        <f t="shared" ref="AA320:AL320" si="90">AA319</f>
        <v>0</v>
      </c>
      <c r="AB320" s="409">
        <f t="shared" si="90"/>
        <v>0</v>
      </c>
      <c r="AC320" s="409">
        <f t="shared" si="90"/>
        <v>0</v>
      </c>
      <c r="AD320" s="409">
        <f t="shared" si="90"/>
        <v>0</v>
      </c>
      <c r="AE320" s="409">
        <f t="shared" si="90"/>
        <v>0</v>
      </c>
      <c r="AF320" s="409">
        <f t="shared" si="90"/>
        <v>0</v>
      </c>
      <c r="AG320" s="409">
        <f t="shared" si="90"/>
        <v>0</v>
      </c>
      <c r="AH320" s="409">
        <f t="shared" si="90"/>
        <v>0</v>
      </c>
      <c r="AI320" s="409">
        <f t="shared" si="90"/>
        <v>0</v>
      </c>
      <c r="AJ320" s="409">
        <f t="shared" si="90"/>
        <v>0</v>
      </c>
      <c r="AK320" s="409">
        <f t="shared" si="90"/>
        <v>0</v>
      </c>
      <c r="AL320" s="409">
        <f t="shared" si="90"/>
        <v>0</v>
      </c>
      <c r="AM320" s="309"/>
    </row>
    <row r="321" spans="1:39" ht="15" outlineLevel="1">
      <c r="B321" s="312"/>
      <c r="C321" s="310"/>
      <c r="D321" s="314"/>
      <c r="E321" s="314"/>
      <c r="F321" s="314"/>
      <c r="G321" s="314"/>
      <c r="H321" s="314"/>
      <c r="I321" s="314"/>
      <c r="J321" s="314"/>
      <c r="K321" s="314"/>
      <c r="L321" s="314"/>
      <c r="M321" s="314"/>
      <c r="N321" s="289"/>
      <c r="O321" s="314"/>
      <c r="P321" s="314"/>
      <c r="Q321" s="314"/>
      <c r="R321" s="314"/>
      <c r="S321" s="314"/>
      <c r="T321" s="314"/>
      <c r="U321" s="314"/>
      <c r="V321" s="314"/>
      <c r="W321" s="314"/>
      <c r="X321" s="314"/>
      <c r="Y321" s="414"/>
      <c r="Z321" s="415"/>
      <c r="AA321" s="414"/>
      <c r="AB321" s="414"/>
      <c r="AC321" s="414"/>
      <c r="AD321" s="414"/>
      <c r="AE321" s="414"/>
      <c r="AF321" s="414"/>
      <c r="AG321" s="414"/>
      <c r="AH321" s="414"/>
      <c r="AI321" s="414"/>
      <c r="AJ321" s="414"/>
      <c r="AK321" s="414"/>
      <c r="AL321" s="414"/>
      <c r="AM321" s="311"/>
    </row>
    <row r="322" spans="1:39" s="281" customFormat="1" ht="15" outlineLevel="1">
      <c r="A322" s="507">
        <v>15</v>
      </c>
      <c r="B322" s="312" t="s">
        <v>485</v>
      </c>
      <c r="C322" s="289" t="s">
        <v>25</v>
      </c>
      <c r="D322" s="293"/>
      <c r="E322" s="293"/>
      <c r="F322" s="293"/>
      <c r="G322" s="293"/>
      <c r="H322" s="293"/>
      <c r="I322" s="293"/>
      <c r="J322" s="293"/>
      <c r="K322" s="293"/>
      <c r="L322" s="293"/>
      <c r="M322" s="293"/>
      <c r="N322" s="289"/>
      <c r="O322" s="293"/>
      <c r="P322" s="293"/>
      <c r="Q322" s="293"/>
      <c r="R322" s="293"/>
      <c r="S322" s="293"/>
      <c r="T322" s="293"/>
      <c r="U322" s="293"/>
      <c r="V322" s="293"/>
      <c r="W322" s="293"/>
      <c r="X322" s="293"/>
      <c r="Y322" s="413"/>
      <c r="Z322" s="413"/>
      <c r="AA322" s="413"/>
      <c r="AB322" s="413"/>
      <c r="AC322" s="413"/>
      <c r="AD322" s="413"/>
      <c r="AE322" s="413"/>
      <c r="AF322" s="413"/>
      <c r="AG322" s="413"/>
      <c r="AH322" s="413"/>
      <c r="AI322" s="413"/>
      <c r="AJ322" s="413"/>
      <c r="AK322" s="413"/>
      <c r="AL322" s="413"/>
      <c r="AM322" s="294">
        <f>SUM(Y322:AL322)</f>
        <v>0</v>
      </c>
    </row>
    <row r="323" spans="1:39" s="281" customFormat="1" ht="15" outlineLevel="1">
      <c r="A323" s="507"/>
      <c r="B323" s="313" t="s">
        <v>249</v>
      </c>
      <c r="C323" s="289" t="s">
        <v>163</v>
      </c>
      <c r="D323" s="293"/>
      <c r="E323" s="293"/>
      <c r="F323" s="293"/>
      <c r="G323" s="293"/>
      <c r="H323" s="293"/>
      <c r="I323" s="293"/>
      <c r="J323" s="293"/>
      <c r="K323" s="293"/>
      <c r="L323" s="293"/>
      <c r="M323" s="293"/>
      <c r="N323" s="289"/>
      <c r="O323" s="293"/>
      <c r="P323" s="293"/>
      <c r="Q323" s="293"/>
      <c r="R323" s="293"/>
      <c r="S323" s="293"/>
      <c r="T323" s="293"/>
      <c r="U323" s="293"/>
      <c r="V323" s="293"/>
      <c r="W323" s="293"/>
      <c r="X323" s="293"/>
      <c r="Y323" s="409">
        <f>Y322</f>
        <v>0</v>
      </c>
      <c r="Z323" s="409">
        <f>Z322</f>
        <v>0</v>
      </c>
      <c r="AA323" s="409">
        <f t="shared" ref="AA323:AL323" si="91">AA322</f>
        <v>0</v>
      </c>
      <c r="AB323" s="409">
        <f t="shared" si="91"/>
        <v>0</v>
      </c>
      <c r="AC323" s="409">
        <f t="shared" si="91"/>
        <v>0</v>
      </c>
      <c r="AD323" s="409">
        <f t="shared" si="91"/>
        <v>0</v>
      </c>
      <c r="AE323" s="409">
        <f t="shared" si="91"/>
        <v>0</v>
      </c>
      <c r="AF323" s="409">
        <f t="shared" si="91"/>
        <v>0</v>
      </c>
      <c r="AG323" s="409">
        <f t="shared" si="91"/>
        <v>0</v>
      </c>
      <c r="AH323" s="409">
        <f t="shared" si="91"/>
        <v>0</v>
      </c>
      <c r="AI323" s="409">
        <f t="shared" si="91"/>
        <v>0</v>
      </c>
      <c r="AJ323" s="409">
        <f t="shared" si="91"/>
        <v>0</v>
      </c>
      <c r="AK323" s="409">
        <f t="shared" si="91"/>
        <v>0</v>
      </c>
      <c r="AL323" s="409">
        <f t="shared" si="91"/>
        <v>0</v>
      </c>
      <c r="AM323" s="309"/>
    </row>
    <row r="324" spans="1:39" s="281" customFormat="1" ht="15" outlineLevel="1">
      <c r="A324" s="507"/>
      <c r="B324" s="312"/>
      <c r="C324" s="310"/>
      <c r="D324" s="314"/>
      <c r="E324" s="314"/>
      <c r="F324" s="314"/>
      <c r="G324" s="314"/>
      <c r="H324" s="314"/>
      <c r="I324" s="314"/>
      <c r="J324" s="314"/>
      <c r="K324" s="314"/>
      <c r="L324" s="314"/>
      <c r="M324" s="314"/>
      <c r="N324" s="289"/>
      <c r="O324" s="314"/>
      <c r="P324" s="314"/>
      <c r="Q324" s="314"/>
      <c r="R324" s="314"/>
      <c r="S324" s="314"/>
      <c r="T324" s="314"/>
      <c r="U324" s="314"/>
      <c r="V324" s="314"/>
      <c r="W324" s="314"/>
      <c r="X324" s="314"/>
      <c r="Y324" s="416"/>
      <c r="Z324" s="414"/>
      <c r="AA324" s="414"/>
      <c r="AB324" s="414"/>
      <c r="AC324" s="414"/>
      <c r="AD324" s="414"/>
      <c r="AE324" s="414"/>
      <c r="AF324" s="414"/>
      <c r="AG324" s="414"/>
      <c r="AH324" s="414"/>
      <c r="AI324" s="414"/>
      <c r="AJ324" s="414"/>
      <c r="AK324" s="414"/>
      <c r="AL324" s="414"/>
      <c r="AM324" s="311"/>
    </row>
    <row r="325" spans="1:39" s="281" customFormat="1" ht="15" outlineLevel="1">
      <c r="A325" s="507">
        <v>16</v>
      </c>
      <c r="B325" s="312" t="s">
        <v>486</v>
      </c>
      <c r="C325" s="289" t="s">
        <v>25</v>
      </c>
      <c r="D325" s="293"/>
      <c r="E325" s="293"/>
      <c r="F325" s="293"/>
      <c r="G325" s="293"/>
      <c r="H325" s="293"/>
      <c r="I325" s="293"/>
      <c r="J325" s="293"/>
      <c r="K325" s="293"/>
      <c r="L325" s="293"/>
      <c r="M325" s="293"/>
      <c r="N325" s="289"/>
      <c r="O325" s="293"/>
      <c r="P325" s="293"/>
      <c r="Q325" s="293"/>
      <c r="R325" s="293"/>
      <c r="S325" s="293"/>
      <c r="T325" s="293"/>
      <c r="U325" s="293"/>
      <c r="V325" s="293"/>
      <c r="W325" s="293"/>
      <c r="X325" s="293"/>
      <c r="Y325" s="413"/>
      <c r="Z325" s="413"/>
      <c r="AA325" s="413"/>
      <c r="AB325" s="413"/>
      <c r="AC325" s="413"/>
      <c r="AD325" s="413"/>
      <c r="AE325" s="413"/>
      <c r="AF325" s="413"/>
      <c r="AG325" s="413"/>
      <c r="AH325" s="413"/>
      <c r="AI325" s="413"/>
      <c r="AJ325" s="413"/>
      <c r="AK325" s="413"/>
      <c r="AL325" s="413"/>
      <c r="AM325" s="294">
        <f>SUM(Y325:AL325)</f>
        <v>0</v>
      </c>
    </row>
    <row r="326" spans="1:39" s="281" customFormat="1" ht="15" outlineLevel="1">
      <c r="A326" s="507"/>
      <c r="B326" s="313" t="s">
        <v>249</v>
      </c>
      <c r="C326" s="289" t="s">
        <v>163</v>
      </c>
      <c r="D326" s="293"/>
      <c r="E326" s="293"/>
      <c r="F326" s="293"/>
      <c r="G326" s="293"/>
      <c r="H326" s="293"/>
      <c r="I326" s="293"/>
      <c r="J326" s="293"/>
      <c r="K326" s="293"/>
      <c r="L326" s="293"/>
      <c r="M326" s="293"/>
      <c r="N326" s="289"/>
      <c r="O326" s="293"/>
      <c r="P326" s="293"/>
      <c r="Q326" s="293"/>
      <c r="R326" s="293"/>
      <c r="S326" s="293"/>
      <c r="T326" s="293"/>
      <c r="U326" s="293"/>
      <c r="V326" s="293"/>
      <c r="W326" s="293"/>
      <c r="X326" s="293"/>
      <c r="Y326" s="409">
        <f>Y325</f>
        <v>0</v>
      </c>
      <c r="Z326" s="409">
        <f>Z325</f>
        <v>0</v>
      </c>
      <c r="AA326" s="409">
        <f t="shared" ref="AA326:AL326" si="92">AA325</f>
        <v>0</v>
      </c>
      <c r="AB326" s="409">
        <f t="shared" si="92"/>
        <v>0</v>
      </c>
      <c r="AC326" s="409">
        <f t="shared" si="92"/>
        <v>0</v>
      </c>
      <c r="AD326" s="409">
        <f t="shared" si="92"/>
        <v>0</v>
      </c>
      <c r="AE326" s="409">
        <f t="shared" si="92"/>
        <v>0</v>
      </c>
      <c r="AF326" s="409">
        <f t="shared" si="92"/>
        <v>0</v>
      </c>
      <c r="AG326" s="409">
        <f t="shared" si="92"/>
        <v>0</v>
      </c>
      <c r="AH326" s="409">
        <f t="shared" si="92"/>
        <v>0</v>
      </c>
      <c r="AI326" s="409">
        <f t="shared" si="92"/>
        <v>0</v>
      </c>
      <c r="AJ326" s="409">
        <f t="shared" si="92"/>
        <v>0</v>
      </c>
      <c r="AK326" s="409">
        <f t="shared" si="92"/>
        <v>0</v>
      </c>
      <c r="AL326" s="409">
        <f t="shared" si="92"/>
        <v>0</v>
      </c>
      <c r="AM326" s="309"/>
    </row>
    <row r="327" spans="1:39" s="281" customFormat="1" ht="15" outlineLevel="1">
      <c r="A327" s="507"/>
      <c r="B327" s="312"/>
      <c r="C327" s="310"/>
      <c r="D327" s="314"/>
      <c r="E327" s="314"/>
      <c r="F327" s="314"/>
      <c r="G327" s="314"/>
      <c r="H327" s="314"/>
      <c r="I327" s="314"/>
      <c r="J327" s="314"/>
      <c r="K327" s="314"/>
      <c r="L327" s="314"/>
      <c r="M327" s="314"/>
      <c r="N327" s="289"/>
      <c r="O327" s="314"/>
      <c r="P327" s="314"/>
      <c r="Q327" s="314"/>
      <c r="R327" s="314"/>
      <c r="S327" s="314"/>
      <c r="T327" s="314"/>
      <c r="U327" s="314"/>
      <c r="V327" s="314"/>
      <c r="W327" s="314"/>
      <c r="X327" s="314"/>
      <c r="Y327" s="416"/>
      <c r="Z327" s="414"/>
      <c r="AA327" s="414"/>
      <c r="AB327" s="414"/>
      <c r="AC327" s="414"/>
      <c r="AD327" s="414"/>
      <c r="AE327" s="414"/>
      <c r="AF327" s="414"/>
      <c r="AG327" s="414"/>
      <c r="AH327" s="414"/>
      <c r="AI327" s="414"/>
      <c r="AJ327" s="414"/>
      <c r="AK327" s="414"/>
      <c r="AL327" s="414"/>
      <c r="AM327" s="311"/>
    </row>
    <row r="328" spans="1:39" ht="15" outlineLevel="1">
      <c r="A328" s="507">
        <v>17</v>
      </c>
      <c r="B328" s="312" t="s">
        <v>9</v>
      </c>
      <c r="C328" s="289" t="s">
        <v>25</v>
      </c>
      <c r="D328" s="293"/>
      <c r="E328" s="293"/>
      <c r="F328" s="293"/>
      <c r="G328" s="293"/>
      <c r="H328" s="293"/>
      <c r="I328" s="293"/>
      <c r="J328" s="293"/>
      <c r="K328" s="293"/>
      <c r="L328" s="293"/>
      <c r="M328" s="293"/>
      <c r="N328" s="289"/>
      <c r="O328" s="293"/>
      <c r="P328" s="293"/>
      <c r="Q328" s="293"/>
      <c r="R328" s="293"/>
      <c r="S328" s="293"/>
      <c r="T328" s="293"/>
      <c r="U328" s="293"/>
      <c r="V328" s="293"/>
      <c r="W328" s="293"/>
      <c r="X328" s="293"/>
      <c r="Y328" s="413"/>
      <c r="Z328" s="413"/>
      <c r="AA328" s="413"/>
      <c r="AB328" s="413"/>
      <c r="AC328" s="413"/>
      <c r="AD328" s="413"/>
      <c r="AE328" s="413"/>
      <c r="AF328" s="413"/>
      <c r="AG328" s="413"/>
      <c r="AH328" s="413"/>
      <c r="AI328" s="413"/>
      <c r="AJ328" s="413"/>
      <c r="AK328" s="413"/>
      <c r="AL328" s="413"/>
      <c r="AM328" s="294">
        <f>SUM(Y328:AL328)</f>
        <v>0</v>
      </c>
    </row>
    <row r="329" spans="1:39" ht="15" outlineLevel="1">
      <c r="B329" s="292" t="s">
        <v>249</v>
      </c>
      <c r="C329" s="289" t="s">
        <v>163</v>
      </c>
      <c r="D329" s="293"/>
      <c r="E329" s="293"/>
      <c r="F329" s="293"/>
      <c r="G329" s="293"/>
      <c r="H329" s="293"/>
      <c r="I329" s="293"/>
      <c r="J329" s="293"/>
      <c r="K329" s="293"/>
      <c r="L329" s="293"/>
      <c r="M329" s="293"/>
      <c r="N329" s="289"/>
      <c r="O329" s="293"/>
      <c r="P329" s="293"/>
      <c r="Q329" s="293"/>
      <c r="R329" s="293"/>
      <c r="S329" s="293"/>
      <c r="T329" s="293"/>
      <c r="U329" s="293"/>
      <c r="V329" s="293"/>
      <c r="W329" s="293"/>
      <c r="X329" s="293"/>
      <c r="Y329" s="409">
        <f>Y328</f>
        <v>0</v>
      </c>
      <c r="Z329" s="409">
        <f>Z328</f>
        <v>0</v>
      </c>
      <c r="AA329" s="409">
        <f t="shared" ref="AA329:AL329" si="93">AA328</f>
        <v>0</v>
      </c>
      <c r="AB329" s="409">
        <f t="shared" si="93"/>
        <v>0</v>
      </c>
      <c r="AC329" s="409">
        <f t="shared" si="93"/>
        <v>0</v>
      </c>
      <c r="AD329" s="409">
        <f t="shared" si="93"/>
        <v>0</v>
      </c>
      <c r="AE329" s="409">
        <f t="shared" si="93"/>
        <v>0</v>
      </c>
      <c r="AF329" s="409">
        <f t="shared" si="93"/>
        <v>0</v>
      </c>
      <c r="AG329" s="409">
        <f t="shared" si="93"/>
        <v>0</v>
      </c>
      <c r="AH329" s="409">
        <f t="shared" si="93"/>
        <v>0</v>
      </c>
      <c r="AI329" s="409">
        <f t="shared" si="93"/>
        <v>0</v>
      </c>
      <c r="AJ329" s="409">
        <f t="shared" si="93"/>
        <v>0</v>
      </c>
      <c r="AK329" s="409">
        <f t="shared" si="93"/>
        <v>0</v>
      </c>
      <c r="AL329" s="409">
        <f t="shared" si="93"/>
        <v>0</v>
      </c>
      <c r="AM329" s="309"/>
    </row>
    <row r="330" spans="1:39" ht="15" outlineLevel="1">
      <c r="B330" s="313"/>
      <c r="C330" s="303"/>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417"/>
      <c r="Z330" s="418"/>
      <c r="AA330" s="418"/>
      <c r="AB330" s="418"/>
      <c r="AC330" s="418"/>
      <c r="AD330" s="418"/>
      <c r="AE330" s="418"/>
      <c r="AF330" s="418"/>
      <c r="AG330" s="418"/>
      <c r="AH330" s="418"/>
      <c r="AI330" s="418"/>
      <c r="AJ330" s="418"/>
      <c r="AK330" s="418"/>
      <c r="AL330" s="418"/>
      <c r="AM330" s="315"/>
    </row>
    <row r="331" spans="1:39" ht="15.45" outlineLevel="1">
      <c r="A331" s="508"/>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7">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10"/>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7">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7">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7"/>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7">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7">
        <v>22</v>
      </c>
      <c r="B344" s="313" t="s">
        <v>9</v>
      </c>
      <c r="C344" s="289" t="s">
        <v>25</v>
      </c>
      <c r="D344" s="293"/>
      <c r="E344" s="293"/>
      <c r="F344" s="293"/>
      <c r="G344" s="293"/>
      <c r="H344" s="293"/>
      <c r="I344" s="293"/>
      <c r="J344" s="293"/>
      <c r="K344" s="293"/>
      <c r="L344" s="293"/>
      <c r="M344" s="293"/>
      <c r="N344" s="289"/>
      <c r="O344" s="293"/>
      <c r="P344" s="293"/>
      <c r="Q344" s="293"/>
      <c r="R344" s="293"/>
      <c r="S344" s="293"/>
      <c r="T344" s="293"/>
      <c r="U344" s="293"/>
      <c r="V344" s="293"/>
      <c r="W344" s="293"/>
      <c r="X344" s="293"/>
      <c r="Y344" s="408"/>
      <c r="Z344" s="413"/>
      <c r="AA344" s="413"/>
      <c r="AB344" s="413"/>
      <c r="AC344" s="413"/>
      <c r="AD344" s="413"/>
      <c r="AE344" s="413"/>
      <c r="AF344" s="413"/>
      <c r="AG344" s="413"/>
      <c r="AH344" s="413"/>
      <c r="AI344" s="413"/>
      <c r="AJ344" s="413"/>
      <c r="AK344" s="413"/>
      <c r="AL344" s="413"/>
      <c r="AM344" s="294">
        <f>SUM(Y344:AL344)</f>
        <v>0</v>
      </c>
    </row>
    <row r="345" spans="1:39" ht="15" outlineLevel="1">
      <c r="B345" s="292" t="s">
        <v>249</v>
      </c>
      <c r="C345" s="289" t="s">
        <v>163</v>
      </c>
      <c r="D345" s="293"/>
      <c r="E345" s="293"/>
      <c r="F345" s="293"/>
      <c r="G345" s="293"/>
      <c r="H345" s="293"/>
      <c r="I345" s="293"/>
      <c r="J345" s="293"/>
      <c r="K345" s="293"/>
      <c r="L345" s="293"/>
      <c r="M345" s="293"/>
      <c r="N345" s="289"/>
      <c r="O345" s="293"/>
      <c r="P345" s="293"/>
      <c r="Q345" s="293"/>
      <c r="R345" s="293"/>
      <c r="S345" s="293"/>
      <c r="T345" s="293"/>
      <c r="U345" s="293"/>
      <c r="V345" s="293"/>
      <c r="W345" s="293"/>
      <c r="X345" s="293"/>
      <c r="Y345" s="409">
        <f>Y344</f>
        <v>0</v>
      </c>
      <c r="Z345" s="409">
        <f>Z344</f>
        <v>0</v>
      </c>
      <c r="AA345" s="409">
        <f t="shared" ref="AA345:AL345" si="98">AA344</f>
        <v>0</v>
      </c>
      <c r="AB345" s="409">
        <f t="shared" si="98"/>
        <v>0</v>
      </c>
      <c r="AC345" s="409">
        <f t="shared" si="98"/>
        <v>0</v>
      </c>
      <c r="AD345" s="409">
        <f t="shared" si="98"/>
        <v>0</v>
      </c>
      <c r="AE345" s="409">
        <f t="shared" si="98"/>
        <v>0</v>
      </c>
      <c r="AF345" s="409">
        <f t="shared" si="98"/>
        <v>0</v>
      </c>
      <c r="AG345" s="409">
        <f t="shared" si="98"/>
        <v>0</v>
      </c>
      <c r="AH345" s="409">
        <f t="shared" si="98"/>
        <v>0</v>
      </c>
      <c r="AI345" s="409">
        <f t="shared" si="98"/>
        <v>0</v>
      </c>
      <c r="AJ345" s="409">
        <f t="shared" si="98"/>
        <v>0</v>
      </c>
      <c r="AK345" s="409">
        <f t="shared" si="98"/>
        <v>0</v>
      </c>
      <c r="AL345" s="409">
        <f t="shared" si="98"/>
        <v>0</v>
      </c>
      <c r="AM345" s="304"/>
    </row>
    <row r="346" spans="1:39" ht="15" outlineLevel="1">
      <c r="B346" s="313"/>
      <c r="C346" s="303"/>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410"/>
      <c r="Z346" s="410"/>
      <c r="AA346" s="410"/>
      <c r="AB346" s="410"/>
      <c r="AC346" s="410"/>
      <c r="AD346" s="410"/>
      <c r="AE346" s="410"/>
      <c r="AF346" s="410"/>
      <c r="AG346" s="410"/>
      <c r="AH346" s="410"/>
      <c r="AI346" s="410"/>
      <c r="AJ346" s="410"/>
      <c r="AK346" s="410"/>
      <c r="AL346" s="410"/>
      <c r="AM346" s="304"/>
    </row>
    <row r="347" spans="1:39" ht="15.45" outlineLevel="1">
      <c r="A347" s="508"/>
      <c r="B347" s="286" t="s">
        <v>14</v>
      </c>
      <c r="C347" s="287"/>
      <c r="D347" s="288"/>
      <c r="E347" s="288"/>
      <c r="F347" s="288"/>
      <c r="G347" s="288"/>
      <c r="H347" s="288"/>
      <c r="I347" s="288"/>
      <c r="J347" s="288"/>
      <c r="K347" s="288"/>
      <c r="L347" s="288"/>
      <c r="M347" s="288"/>
      <c r="N347" s="288"/>
      <c r="O347" s="288"/>
      <c r="P347" s="287"/>
      <c r="Q347" s="287"/>
      <c r="R347" s="287"/>
      <c r="S347" s="287"/>
      <c r="T347" s="287"/>
      <c r="U347" s="287"/>
      <c r="V347" s="287"/>
      <c r="W347" s="287"/>
      <c r="X347" s="287"/>
      <c r="Y347" s="412"/>
      <c r="Z347" s="412"/>
      <c r="AA347" s="412"/>
      <c r="AB347" s="412"/>
      <c r="AC347" s="412"/>
      <c r="AD347" s="412"/>
      <c r="AE347" s="412"/>
      <c r="AF347" s="412"/>
      <c r="AG347" s="412"/>
      <c r="AH347" s="412"/>
      <c r="AI347" s="412"/>
      <c r="AJ347" s="412"/>
      <c r="AK347" s="412"/>
      <c r="AL347" s="412"/>
      <c r="AM347" s="290"/>
    </row>
    <row r="348" spans="1:39" ht="15" outlineLevel="1">
      <c r="A348" s="507">
        <v>23</v>
      </c>
      <c r="B348" s="313" t="s">
        <v>14</v>
      </c>
      <c r="C348" s="289" t="s">
        <v>25</v>
      </c>
      <c r="D348" s="293">
        <v>11868.619171143</v>
      </c>
      <c r="E348" s="293">
        <v>11162.577636718999</v>
      </c>
      <c r="F348" s="293">
        <v>11098.392074584999</v>
      </c>
      <c r="G348" s="293">
        <v>9744.3996543880003</v>
      </c>
      <c r="H348" s="293">
        <v>9324.1459846500002</v>
      </c>
      <c r="I348" s="293">
        <v>8903.8922233579997</v>
      </c>
      <c r="J348" s="293">
        <v>8903.8922233579997</v>
      </c>
      <c r="K348" s="293">
        <v>8903.8922233579997</v>
      </c>
      <c r="L348" s="293">
        <v>3230.7323837280001</v>
      </c>
      <c r="M348" s="293">
        <v>3230.7323837280001</v>
      </c>
      <c r="N348" s="289"/>
      <c r="O348" s="293">
        <v>0.86235619699999999</v>
      </c>
      <c r="P348" s="293">
        <v>0.82567996200000005</v>
      </c>
      <c r="Q348" s="293">
        <v>0.82234575399999998</v>
      </c>
      <c r="R348" s="293">
        <v>0.75201088100000002</v>
      </c>
      <c r="S348" s="293">
        <v>0.73018025399999997</v>
      </c>
      <c r="T348" s="293">
        <v>0.70834963100000004</v>
      </c>
      <c r="U348" s="293">
        <v>0.70834963100000004</v>
      </c>
      <c r="V348" s="293">
        <v>0.70834963100000004</v>
      </c>
      <c r="W348" s="293">
        <v>0.41365004700000002</v>
      </c>
      <c r="X348" s="293">
        <v>0.41365004700000002</v>
      </c>
      <c r="Y348" s="468">
        <v>1</v>
      </c>
      <c r="Z348" s="408"/>
      <c r="AA348" s="408"/>
      <c r="AB348" s="408"/>
      <c r="AC348" s="408"/>
      <c r="AD348" s="408"/>
      <c r="AE348" s="408"/>
      <c r="AF348" s="408"/>
      <c r="AG348" s="408"/>
      <c r="AH348" s="408"/>
      <c r="AI348" s="408"/>
      <c r="AJ348" s="408"/>
      <c r="AK348" s="408"/>
      <c r="AL348" s="408"/>
      <c r="AM348" s="294">
        <f>SUM(Y348:AL348)</f>
        <v>1</v>
      </c>
    </row>
    <row r="349" spans="1:39" ht="15" outlineLevel="1">
      <c r="B349" s="292" t="s">
        <v>249</v>
      </c>
      <c r="C349" s="289" t="s">
        <v>163</v>
      </c>
      <c r="D349" s="293">
        <v>653</v>
      </c>
      <c r="E349" s="293">
        <v>653</v>
      </c>
      <c r="F349" s="293">
        <v>653</v>
      </c>
      <c r="G349" s="293">
        <v>653</v>
      </c>
      <c r="H349" s="293">
        <v>653</v>
      </c>
      <c r="I349" s="293">
        <v>653</v>
      </c>
      <c r="J349" s="293">
        <v>653</v>
      </c>
      <c r="K349" s="293">
        <v>653</v>
      </c>
      <c r="L349" s="293">
        <v>653</v>
      </c>
      <c r="M349" s="293">
        <v>653</v>
      </c>
      <c r="N349" s="466"/>
      <c r="O349" s="293">
        <v>7.9400002999999997E-2</v>
      </c>
      <c r="P349" s="293">
        <v>7.9400002999999997E-2</v>
      </c>
      <c r="Q349" s="293">
        <v>7.9400002999999997E-2</v>
      </c>
      <c r="R349" s="293">
        <v>7.9400002999999997E-2</v>
      </c>
      <c r="S349" s="293">
        <v>7.9400002999999997E-2</v>
      </c>
      <c r="T349" s="293">
        <v>7.9400002999999997E-2</v>
      </c>
      <c r="U349" s="293">
        <v>7.9400002999999997E-2</v>
      </c>
      <c r="V349" s="293">
        <v>7.9400002999999997E-2</v>
      </c>
      <c r="W349" s="293">
        <v>7.9400002999999997E-2</v>
      </c>
      <c r="X349" s="293">
        <v>7.9400002999999997E-2</v>
      </c>
      <c r="Y349" s="409">
        <v>1</v>
      </c>
      <c r="Z349" s="409">
        <v>0</v>
      </c>
      <c r="AA349" s="409">
        <f t="shared" ref="AA349:AL349" si="99">AA348</f>
        <v>0</v>
      </c>
      <c r="AB349" s="409">
        <f t="shared" si="99"/>
        <v>0</v>
      </c>
      <c r="AC349" s="409">
        <f t="shared" si="99"/>
        <v>0</v>
      </c>
      <c r="AD349" s="409">
        <f t="shared" si="99"/>
        <v>0</v>
      </c>
      <c r="AE349" s="409">
        <f t="shared" si="99"/>
        <v>0</v>
      </c>
      <c r="AF349" s="409">
        <f t="shared" si="99"/>
        <v>0</v>
      </c>
      <c r="AG349" s="409">
        <f t="shared" si="99"/>
        <v>0</v>
      </c>
      <c r="AH349" s="409">
        <f t="shared" si="99"/>
        <v>0</v>
      </c>
      <c r="AI349" s="409">
        <f t="shared" si="99"/>
        <v>0</v>
      </c>
      <c r="AJ349" s="409">
        <f t="shared" si="99"/>
        <v>0</v>
      </c>
      <c r="AK349" s="409">
        <f t="shared" si="99"/>
        <v>0</v>
      </c>
      <c r="AL349" s="409">
        <f t="shared" si="99"/>
        <v>0</v>
      </c>
      <c r="AM349" s="295"/>
    </row>
    <row r="350" spans="1:39" ht="15" outlineLevel="1">
      <c r="B350" s="313"/>
      <c r="C350" s="303"/>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10"/>
      <c r="AA350" s="410"/>
      <c r="AB350" s="410"/>
      <c r="AC350" s="410"/>
      <c r="AD350" s="410"/>
      <c r="AE350" s="410"/>
      <c r="AF350" s="410"/>
      <c r="AG350" s="410"/>
      <c r="AH350" s="410"/>
      <c r="AI350" s="410"/>
      <c r="AJ350" s="410"/>
      <c r="AK350" s="410"/>
      <c r="AL350" s="410"/>
      <c r="AM350" s="304"/>
    </row>
    <row r="351" spans="1:39" s="291" customFormat="1" ht="15.45" outlineLevel="1">
      <c r="A351" s="508"/>
      <c r="B351" s="286" t="s">
        <v>487</v>
      </c>
      <c r="C351" s="287"/>
      <c r="D351" s="288"/>
      <c r="E351" s="288"/>
      <c r="F351" s="288"/>
      <c r="G351" s="288"/>
      <c r="H351" s="288"/>
      <c r="I351" s="288"/>
      <c r="J351" s="288"/>
      <c r="K351" s="288"/>
      <c r="L351" s="288"/>
      <c r="M351" s="288"/>
      <c r="N351" s="288"/>
      <c r="O351" s="288"/>
      <c r="P351" s="287"/>
      <c r="Q351" s="287"/>
      <c r="R351" s="287"/>
      <c r="S351" s="287"/>
      <c r="T351" s="287"/>
      <c r="U351" s="287"/>
      <c r="V351" s="287"/>
      <c r="W351" s="287"/>
      <c r="X351" s="287"/>
      <c r="Y351" s="412"/>
      <c r="Z351" s="412"/>
      <c r="AA351" s="412"/>
      <c r="AB351" s="412"/>
      <c r="AC351" s="412"/>
      <c r="AD351" s="412"/>
      <c r="AE351" s="412"/>
      <c r="AF351" s="412"/>
      <c r="AG351" s="412"/>
      <c r="AH351" s="412"/>
      <c r="AI351" s="412"/>
      <c r="AJ351" s="412"/>
      <c r="AK351" s="412"/>
      <c r="AL351" s="412"/>
      <c r="AM351" s="290"/>
    </row>
    <row r="352" spans="1:39" s="281" customFormat="1" ht="15" outlineLevel="1">
      <c r="A352" s="507">
        <v>24</v>
      </c>
      <c r="B352" s="313" t="s">
        <v>14</v>
      </c>
      <c r="C352" s="289" t="s">
        <v>25</v>
      </c>
      <c r="D352" s="293"/>
      <c r="E352" s="293"/>
      <c r="F352" s="293"/>
      <c r="G352" s="293"/>
      <c r="H352" s="293"/>
      <c r="I352" s="293"/>
      <c r="J352" s="293"/>
      <c r="K352" s="293"/>
      <c r="L352" s="293"/>
      <c r="M352" s="293"/>
      <c r="N352" s="289"/>
      <c r="O352" s="293"/>
      <c r="P352" s="293"/>
      <c r="Q352" s="293"/>
      <c r="R352" s="293"/>
      <c r="S352" s="293"/>
      <c r="T352" s="293"/>
      <c r="U352" s="293"/>
      <c r="V352" s="293"/>
      <c r="W352" s="293"/>
      <c r="X352" s="293"/>
      <c r="Y352" s="408"/>
      <c r="Z352" s="408"/>
      <c r="AA352" s="408"/>
      <c r="AB352" s="408"/>
      <c r="AC352" s="408"/>
      <c r="AD352" s="408"/>
      <c r="AE352" s="408"/>
      <c r="AF352" s="408"/>
      <c r="AG352" s="408"/>
      <c r="AH352" s="408"/>
      <c r="AI352" s="408"/>
      <c r="AJ352" s="408"/>
      <c r="AK352" s="408"/>
      <c r="AL352" s="408"/>
      <c r="AM352" s="294">
        <f>SUM(Y352:AL352)</f>
        <v>0</v>
      </c>
    </row>
    <row r="353" spans="1:39" s="281" customFormat="1" ht="15" outlineLevel="1">
      <c r="A353" s="507"/>
      <c r="B353" s="313" t="s">
        <v>249</v>
      </c>
      <c r="C353" s="289" t="s">
        <v>163</v>
      </c>
      <c r="D353" s="293"/>
      <c r="E353" s="293"/>
      <c r="F353" s="293"/>
      <c r="G353" s="293"/>
      <c r="H353" s="293"/>
      <c r="I353" s="293"/>
      <c r="J353" s="293"/>
      <c r="K353" s="293"/>
      <c r="L353" s="293"/>
      <c r="M353" s="293"/>
      <c r="N353" s="466"/>
      <c r="O353" s="293"/>
      <c r="P353" s="293"/>
      <c r="Q353" s="293"/>
      <c r="R353" s="293"/>
      <c r="S353" s="293"/>
      <c r="T353" s="293"/>
      <c r="U353" s="293"/>
      <c r="V353" s="293"/>
      <c r="W353" s="293"/>
      <c r="X353" s="293"/>
      <c r="Y353" s="409">
        <f>Y352</f>
        <v>0</v>
      </c>
      <c r="Z353" s="409">
        <f>Z352</f>
        <v>0</v>
      </c>
      <c r="AA353" s="409">
        <f t="shared" ref="AA353:AL353" si="100">AA352</f>
        <v>0</v>
      </c>
      <c r="AB353" s="409">
        <f t="shared" si="100"/>
        <v>0</v>
      </c>
      <c r="AC353" s="409">
        <f t="shared" si="100"/>
        <v>0</v>
      </c>
      <c r="AD353" s="409">
        <f t="shared" si="100"/>
        <v>0</v>
      </c>
      <c r="AE353" s="409">
        <f t="shared" si="100"/>
        <v>0</v>
      </c>
      <c r="AF353" s="409">
        <f t="shared" si="100"/>
        <v>0</v>
      </c>
      <c r="AG353" s="409">
        <f t="shared" si="100"/>
        <v>0</v>
      </c>
      <c r="AH353" s="409">
        <f t="shared" si="100"/>
        <v>0</v>
      </c>
      <c r="AI353" s="409">
        <f t="shared" si="100"/>
        <v>0</v>
      </c>
      <c r="AJ353" s="409">
        <f t="shared" si="100"/>
        <v>0</v>
      </c>
      <c r="AK353" s="409">
        <f t="shared" si="100"/>
        <v>0</v>
      </c>
      <c r="AL353" s="409">
        <f t="shared" si="100"/>
        <v>0</v>
      </c>
      <c r="AM353" s="295"/>
    </row>
    <row r="354" spans="1:39" s="281" customFormat="1" ht="15" outlineLevel="1">
      <c r="A354" s="507"/>
      <c r="B354" s="313"/>
      <c r="C354" s="303"/>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410"/>
      <c r="Z354" s="410"/>
      <c r="AA354" s="410"/>
      <c r="AB354" s="410"/>
      <c r="AC354" s="410"/>
      <c r="AD354" s="410"/>
      <c r="AE354" s="410"/>
      <c r="AF354" s="410"/>
      <c r="AG354" s="410"/>
      <c r="AH354" s="410"/>
      <c r="AI354" s="410"/>
      <c r="AJ354" s="410"/>
      <c r="AK354" s="410"/>
      <c r="AL354" s="410"/>
      <c r="AM354" s="304"/>
    </row>
    <row r="355" spans="1:39" s="281" customFormat="1" ht="15" outlineLevel="1">
      <c r="A355" s="507">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413"/>
      <c r="Z355" s="413"/>
      <c r="AA355" s="413"/>
      <c r="AB355" s="413"/>
      <c r="AC355" s="413"/>
      <c r="AD355" s="413"/>
      <c r="AE355" s="413"/>
      <c r="AF355" s="413"/>
      <c r="AG355" s="413"/>
      <c r="AH355" s="413"/>
      <c r="AI355" s="413"/>
      <c r="AJ355" s="413"/>
      <c r="AK355" s="413"/>
      <c r="AL355" s="413"/>
      <c r="AM355" s="294">
        <f>SUM(Y355:AL355)</f>
        <v>0</v>
      </c>
    </row>
    <row r="356" spans="1:39" s="281" customFormat="1" ht="15" outlineLevel="1">
      <c r="A356" s="507"/>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409">
        <f>Y355</f>
        <v>0</v>
      </c>
      <c r="Z356" s="409">
        <f>Z355</f>
        <v>0</v>
      </c>
      <c r="AA356" s="409">
        <f t="shared" ref="AA356:AL356" si="101">AA355</f>
        <v>0</v>
      </c>
      <c r="AB356" s="409">
        <f t="shared" si="101"/>
        <v>0</v>
      </c>
      <c r="AC356" s="409">
        <f t="shared" si="101"/>
        <v>0</v>
      </c>
      <c r="AD356" s="409">
        <f t="shared" si="101"/>
        <v>0</v>
      </c>
      <c r="AE356" s="409">
        <f t="shared" si="101"/>
        <v>0</v>
      </c>
      <c r="AF356" s="409">
        <f t="shared" si="101"/>
        <v>0</v>
      </c>
      <c r="AG356" s="409">
        <f t="shared" si="101"/>
        <v>0</v>
      </c>
      <c r="AH356" s="409">
        <f t="shared" si="101"/>
        <v>0</v>
      </c>
      <c r="AI356" s="409">
        <f t="shared" si="101"/>
        <v>0</v>
      </c>
      <c r="AJ356" s="409">
        <f t="shared" si="101"/>
        <v>0</v>
      </c>
      <c r="AK356" s="409">
        <f t="shared" si="101"/>
        <v>0</v>
      </c>
      <c r="AL356" s="409">
        <f t="shared" si="101"/>
        <v>0</v>
      </c>
      <c r="AM356" s="309"/>
    </row>
    <row r="357" spans="1:39" s="281" customFormat="1" ht="15" outlineLevel="1">
      <c r="A357" s="507"/>
      <c r="B357" s="312"/>
      <c r="C357" s="310"/>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414"/>
      <c r="Z357" s="415"/>
      <c r="AA357" s="414"/>
      <c r="AB357" s="414"/>
      <c r="AC357" s="414"/>
      <c r="AD357" s="414"/>
      <c r="AE357" s="414"/>
      <c r="AF357" s="414"/>
      <c r="AG357" s="414"/>
      <c r="AH357" s="414"/>
      <c r="AI357" s="414"/>
      <c r="AJ357" s="414"/>
      <c r="AK357" s="414"/>
      <c r="AL357" s="414"/>
      <c r="AM357" s="311"/>
    </row>
    <row r="358" spans="1:39" ht="15.45" outlineLevel="1">
      <c r="A358" s="508"/>
      <c r="B358" s="286" t="s">
        <v>15</v>
      </c>
      <c r="C358" s="318"/>
      <c r="D358" s="288"/>
      <c r="E358" s="287"/>
      <c r="F358" s="287"/>
      <c r="G358" s="287"/>
      <c r="H358" s="287"/>
      <c r="I358" s="287"/>
      <c r="J358" s="287"/>
      <c r="K358" s="287"/>
      <c r="L358" s="287"/>
      <c r="M358" s="287"/>
      <c r="N358" s="289"/>
      <c r="O358" s="287"/>
      <c r="P358" s="287"/>
      <c r="Q358" s="287"/>
      <c r="R358" s="287"/>
      <c r="S358" s="287"/>
      <c r="T358" s="287"/>
      <c r="U358" s="287"/>
      <c r="V358" s="287"/>
      <c r="W358" s="287"/>
      <c r="X358" s="287"/>
      <c r="Y358" s="412"/>
      <c r="Z358" s="412"/>
      <c r="AA358" s="412"/>
      <c r="AB358" s="412"/>
      <c r="AC358" s="412"/>
      <c r="AD358" s="412"/>
      <c r="AE358" s="412"/>
      <c r="AF358" s="412"/>
      <c r="AG358" s="412"/>
      <c r="AH358" s="412"/>
      <c r="AI358" s="412"/>
      <c r="AJ358" s="412"/>
      <c r="AK358" s="412"/>
      <c r="AL358" s="412"/>
      <c r="AM358" s="290"/>
    </row>
    <row r="359" spans="1:39" ht="15" outlineLevel="1">
      <c r="A359" s="507">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424"/>
      <c r="Z359" s="413"/>
      <c r="AA359" s="413"/>
      <c r="AB359" s="413"/>
      <c r="AC359" s="413"/>
      <c r="AD359" s="413"/>
      <c r="AE359" s="413"/>
      <c r="AF359" s="413"/>
      <c r="AG359" s="413"/>
      <c r="AH359" s="413"/>
      <c r="AI359" s="413"/>
      <c r="AJ359" s="413"/>
      <c r="AK359" s="413"/>
      <c r="AL359" s="413"/>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409">
        <f>Y359</f>
        <v>0</v>
      </c>
      <c r="Z360" s="409">
        <f>Z359</f>
        <v>0</v>
      </c>
      <c r="AA360" s="409">
        <f t="shared" ref="AA360:AL360" si="102">AA359</f>
        <v>0</v>
      </c>
      <c r="AB360" s="409">
        <f t="shared" si="102"/>
        <v>0</v>
      </c>
      <c r="AC360" s="409">
        <f t="shared" si="102"/>
        <v>0</v>
      </c>
      <c r="AD360" s="409">
        <f t="shared" si="102"/>
        <v>0</v>
      </c>
      <c r="AE360" s="409">
        <f t="shared" si="102"/>
        <v>0</v>
      </c>
      <c r="AF360" s="409">
        <f t="shared" si="102"/>
        <v>0</v>
      </c>
      <c r="AG360" s="409">
        <f t="shared" si="102"/>
        <v>0</v>
      </c>
      <c r="AH360" s="409">
        <f t="shared" si="102"/>
        <v>0</v>
      </c>
      <c r="AI360" s="409">
        <f t="shared" si="102"/>
        <v>0</v>
      </c>
      <c r="AJ360" s="409">
        <f t="shared" si="102"/>
        <v>0</v>
      </c>
      <c r="AK360" s="409">
        <f t="shared" si="102"/>
        <v>0</v>
      </c>
      <c r="AL360" s="409">
        <f t="shared" si="102"/>
        <v>0</v>
      </c>
      <c r="AM360" s="304"/>
    </row>
    <row r="361" spans="1:39" ht="15" outlineLevel="1">
      <c r="A361" s="510"/>
      <c r="B361" s="320"/>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421"/>
      <c r="Z361" s="422"/>
      <c r="AA361" s="422"/>
      <c r="AB361" s="422"/>
      <c r="AC361" s="422"/>
      <c r="AD361" s="422"/>
      <c r="AE361" s="422"/>
      <c r="AF361" s="422"/>
      <c r="AG361" s="422"/>
      <c r="AH361" s="422"/>
      <c r="AI361" s="422"/>
      <c r="AJ361" s="422"/>
      <c r="AK361" s="422"/>
      <c r="AL361" s="422"/>
      <c r="AM361" s="295"/>
    </row>
    <row r="362" spans="1:39" ht="15" outlineLevel="1">
      <c r="A362" s="507">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424"/>
      <c r="Z362" s="413"/>
      <c r="AA362" s="413"/>
      <c r="AB362" s="413"/>
      <c r="AC362" s="413"/>
      <c r="AD362" s="413"/>
      <c r="AE362" s="413"/>
      <c r="AF362" s="413"/>
      <c r="AG362" s="413"/>
      <c r="AH362" s="413"/>
      <c r="AI362" s="413"/>
      <c r="AJ362" s="413"/>
      <c r="AK362" s="413"/>
      <c r="AL362" s="413"/>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409">
        <f>Y362</f>
        <v>0</v>
      </c>
      <c r="Z363" s="409">
        <f>Z362</f>
        <v>0</v>
      </c>
      <c r="AA363" s="409">
        <f t="shared" ref="AA363:AL363" si="103">AA362</f>
        <v>0</v>
      </c>
      <c r="AB363" s="409">
        <f t="shared" si="103"/>
        <v>0</v>
      </c>
      <c r="AC363" s="409">
        <f t="shared" si="103"/>
        <v>0</v>
      </c>
      <c r="AD363" s="409">
        <f t="shared" si="103"/>
        <v>0</v>
      </c>
      <c r="AE363" s="409">
        <f t="shared" si="103"/>
        <v>0</v>
      </c>
      <c r="AF363" s="409">
        <f t="shared" si="103"/>
        <v>0</v>
      </c>
      <c r="AG363" s="409">
        <f t="shared" si="103"/>
        <v>0</v>
      </c>
      <c r="AH363" s="409">
        <f t="shared" si="103"/>
        <v>0</v>
      </c>
      <c r="AI363" s="409">
        <f t="shared" si="103"/>
        <v>0</v>
      </c>
      <c r="AJ363" s="409">
        <f t="shared" si="103"/>
        <v>0</v>
      </c>
      <c r="AK363" s="409">
        <f t="shared" si="103"/>
        <v>0</v>
      </c>
      <c r="AL363" s="409">
        <f t="shared" si="103"/>
        <v>0</v>
      </c>
      <c r="AM363" s="304"/>
    </row>
    <row r="364" spans="1:39" ht="15.45" outlineLevel="1">
      <c r="A364" s="510"/>
      <c r="B364" s="321"/>
      <c r="C364" s="298"/>
      <c r="D364" s="289"/>
      <c r="E364" s="289"/>
      <c r="F364" s="289"/>
      <c r="G364" s="289"/>
      <c r="H364" s="289"/>
      <c r="I364" s="289"/>
      <c r="J364" s="289"/>
      <c r="K364" s="289"/>
      <c r="L364" s="289"/>
      <c r="M364" s="289"/>
      <c r="N364" s="298"/>
      <c r="O364" s="289"/>
      <c r="P364" s="289"/>
      <c r="Q364" s="289"/>
      <c r="R364" s="289"/>
      <c r="S364" s="289"/>
      <c r="T364" s="289"/>
      <c r="U364" s="289"/>
      <c r="V364" s="289"/>
      <c r="W364" s="289"/>
      <c r="X364" s="289"/>
      <c r="Y364" s="410"/>
      <c r="Z364" s="410"/>
      <c r="AA364" s="410"/>
      <c r="AB364" s="410"/>
      <c r="AC364" s="410"/>
      <c r="AD364" s="410"/>
      <c r="AE364" s="410"/>
      <c r="AF364" s="410"/>
      <c r="AG364" s="410"/>
      <c r="AH364" s="410"/>
      <c r="AI364" s="410"/>
      <c r="AJ364" s="410"/>
      <c r="AK364" s="410"/>
      <c r="AL364" s="410"/>
      <c r="AM364" s="304"/>
    </row>
    <row r="365" spans="1:39" ht="15" outlineLevel="1">
      <c r="A365" s="507">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424"/>
      <c r="Z365" s="413"/>
      <c r="AA365" s="413"/>
      <c r="AB365" s="413"/>
      <c r="AC365" s="413"/>
      <c r="AD365" s="413"/>
      <c r="AE365" s="413"/>
      <c r="AF365" s="413"/>
      <c r="AG365" s="413"/>
      <c r="AH365" s="413"/>
      <c r="AI365" s="413"/>
      <c r="AJ365" s="413"/>
      <c r="AK365" s="413"/>
      <c r="AL365" s="413"/>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409">
        <f>Y365</f>
        <v>0</v>
      </c>
      <c r="Z366" s="409">
        <f>Z365</f>
        <v>0</v>
      </c>
      <c r="AA366" s="409">
        <f t="shared" ref="AA366:AL366" si="104">AA365</f>
        <v>0</v>
      </c>
      <c r="AB366" s="409">
        <f t="shared" si="104"/>
        <v>0</v>
      </c>
      <c r="AC366" s="409">
        <f t="shared" si="104"/>
        <v>0</v>
      </c>
      <c r="AD366" s="409">
        <f t="shared" si="104"/>
        <v>0</v>
      </c>
      <c r="AE366" s="409">
        <f t="shared" si="104"/>
        <v>0</v>
      </c>
      <c r="AF366" s="409">
        <f t="shared" si="104"/>
        <v>0</v>
      </c>
      <c r="AG366" s="409">
        <f t="shared" si="104"/>
        <v>0</v>
      </c>
      <c r="AH366" s="409">
        <f t="shared" si="104"/>
        <v>0</v>
      </c>
      <c r="AI366" s="409">
        <f t="shared" si="104"/>
        <v>0</v>
      </c>
      <c r="AJ366" s="409">
        <f t="shared" si="104"/>
        <v>0</v>
      </c>
      <c r="AK366" s="409">
        <f t="shared" si="104"/>
        <v>0</v>
      </c>
      <c r="AL366" s="409">
        <f t="shared" si="104"/>
        <v>0</v>
      </c>
      <c r="AM366" s="295"/>
    </row>
    <row r="367" spans="1:39" ht="15" outlineLevel="1">
      <c r="A367" s="510"/>
      <c r="B367" s="320"/>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410"/>
      <c r="Z367" s="410"/>
      <c r="AA367" s="410"/>
      <c r="AB367" s="410"/>
      <c r="AC367" s="410"/>
      <c r="AD367" s="410"/>
      <c r="AE367" s="410"/>
      <c r="AF367" s="410"/>
      <c r="AG367" s="410"/>
      <c r="AH367" s="410"/>
      <c r="AI367" s="410"/>
      <c r="AJ367" s="410"/>
      <c r="AK367" s="410"/>
      <c r="AL367" s="410"/>
      <c r="AM367" s="304"/>
    </row>
    <row r="368" spans="1:39" ht="15" outlineLevel="1">
      <c r="A368" s="507">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424"/>
      <c r="Z368" s="413"/>
      <c r="AA368" s="413"/>
      <c r="AB368" s="413"/>
      <c r="AC368" s="413"/>
      <c r="AD368" s="413"/>
      <c r="AE368" s="413"/>
      <c r="AF368" s="413"/>
      <c r="AG368" s="413"/>
      <c r="AH368" s="413"/>
      <c r="AI368" s="413"/>
      <c r="AJ368" s="413"/>
      <c r="AK368" s="413"/>
      <c r="AL368" s="413"/>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409">
        <f>Y368</f>
        <v>0</v>
      </c>
      <c r="Z369" s="409">
        <f t="shared" ref="Z369:AL369" si="105">Z368</f>
        <v>0</v>
      </c>
      <c r="AA369" s="409">
        <f t="shared" si="105"/>
        <v>0</v>
      </c>
      <c r="AB369" s="409">
        <f t="shared" si="105"/>
        <v>0</v>
      </c>
      <c r="AC369" s="409">
        <f t="shared" si="105"/>
        <v>0</v>
      </c>
      <c r="AD369" s="409">
        <f t="shared" si="105"/>
        <v>0</v>
      </c>
      <c r="AE369" s="409">
        <f t="shared" si="105"/>
        <v>0</v>
      </c>
      <c r="AF369" s="409">
        <f t="shared" si="105"/>
        <v>0</v>
      </c>
      <c r="AG369" s="409">
        <f t="shared" si="105"/>
        <v>0</v>
      </c>
      <c r="AH369" s="409">
        <f t="shared" si="105"/>
        <v>0</v>
      </c>
      <c r="AI369" s="409">
        <f t="shared" si="105"/>
        <v>0</v>
      </c>
      <c r="AJ369" s="409">
        <f t="shared" si="105"/>
        <v>0</v>
      </c>
      <c r="AK369" s="409">
        <f t="shared" si="105"/>
        <v>0</v>
      </c>
      <c r="AL369" s="409">
        <f t="shared" si="105"/>
        <v>0</v>
      </c>
      <c r="AM369" s="295"/>
    </row>
    <row r="370" spans="1:39" ht="15" outlineLevel="1">
      <c r="B370" s="322"/>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421"/>
      <c r="Z370" s="421"/>
      <c r="AA370" s="421"/>
      <c r="AB370" s="421"/>
      <c r="AC370" s="421"/>
      <c r="AD370" s="421"/>
      <c r="AE370" s="421"/>
      <c r="AF370" s="421"/>
      <c r="AG370" s="421"/>
      <c r="AH370" s="421"/>
      <c r="AI370" s="421"/>
      <c r="AJ370" s="421"/>
      <c r="AK370" s="421"/>
      <c r="AL370" s="421"/>
      <c r="AM370" s="311"/>
    </row>
    <row r="371" spans="1:39" s="281" customFormat="1" ht="15" outlineLevel="1">
      <c r="A371" s="507">
        <v>30</v>
      </c>
      <c r="B371" s="322" t="s">
        <v>488</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408"/>
      <c r="Z371" s="408"/>
      <c r="AA371" s="408"/>
      <c r="AB371" s="408"/>
      <c r="AC371" s="408"/>
      <c r="AD371" s="408"/>
      <c r="AE371" s="408"/>
      <c r="AF371" s="408"/>
      <c r="AG371" s="408"/>
      <c r="AH371" s="408"/>
      <c r="AI371" s="408"/>
      <c r="AJ371" s="408"/>
      <c r="AK371" s="408"/>
      <c r="AL371" s="408"/>
      <c r="AM371" s="294">
        <f>SUM(Y371:AL371)</f>
        <v>0</v>
      </c>
    </row>
    <row r="372" spans="1:39" s="281" customFormat="1" ht="15" outlineLevel="1">
      <c r="A372" s="507"/>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409">
        <f>Y371</f>
        <v>0</v>
      </c>
      <c r="Z372" s="409">
        <f t="shared" ref="Z372:AL372" si="106">Z371</f>
        <v>0</v>
      </c>
      <c r="AA372" s="409">
        <f t="shared" si="106"/>
        <v>0</v>
      </c>
      <c r="AB372" s="409">
        <f t="shared" si="106"/>
        <v>0</v>
      </c>
      <c r="AC372" s="409">
        <f t="shared" si="106"/>
        <v>0</v>
      </c>
      <c r="AD372" s="409">
        <f t="shared" si="106"/>
        <v>0</v>
      </c>
      <c r="AE372" s="409">
        <f t="shared" si="106"/>
        <v>0</v>
      </c>
      <c r="AF372" s="409">
        <f t="shared" si="106"/>
        <v>0</v>
      </c>
      <c r="AG372" s="409">
        <f t="shared" si="106"/>
        <v>0</v>
      </c>
      <c r="AH372" s="409">
        <f t="shared" si="106"/>
        <v>0</v>
      </c>
      <c r="AI372" s="409">
        <f t="shared" si="106"/>
        <v>0</v>
      </c>
      <c r="AJ372" s="409">
        <f t="shared" si="106"/>
        <v>0</v>
      </c>
      <c r="AK372" s="409">
        <f t="shared" si="106"/>
        <v>0</v>
      </c>
      <c r="AL372" s="409">
        <f t="shared" si="106"/>
        <v>0</v>
      </c>
      <c r="AM372" s="295"/>
    </row>
    <row r="373" spans="1:39" s="281" customFormat="1" ht="15" outlineLevel="1">
      <c r="A373" s="507"/>
      <c r="B373" s="322"/>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410"/>
      <c r="Z373" s="410"/>
      <c r="AA373" s="410"/>
      <c r="AB373" s="410"/>
      <c r="AC373" s="410"/>
      <c r="AD373" s="410"/>
      <c r="AE373" s="410"/>
      <c r="AF373" s="410"/>
      <c r="AG373" s="410"/>
      <c r="AH373" s="410"/>
      <c r="AI373" s="410"/>
      <c r="AJ373" s="410"/>
      <c r="AK373" s="410"/>
      <c r="AL373" s="410"/>
      <c r="AM373" s="311"/>
    </row>
    <row r="374" spans="1:39" s="281" customFormat="1" ht="15.45" outlineLevel="1">
      <c r="A374" s="507"/>
      <c r="B374" s="286" t="s">
        <v>489</v>
      </c>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10"/>
      <c r="AA374" s="410"/>
      <c r="AB374" s="410"/>
      <c r="AC374" s="410"/>
      <c r="AD374" s="410"/>
      <c r="AE374" s="410"/>
      <c r="AF374" s="410"/>
      <c r="AG374" s="410"/>
      <c r="AH374" s="410"/>
      <c r="AI374" s="410"/>
      <c r="AJ374" s="410"/>
      <c r="AK374" s="410"/>
      <c r="AL374" s="410"/>
      <c r="AM374" s="311"/>
    </row>
    <row r="375" spans="1:39" s="281" customFormat="1" ht="15" outlineLevel="1">
      <c r="A375" s="507">
        <v>31</v>
      </c>
      <c r="B375" s="322" t="s">
        <v>490</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408"/>
      <c r="Z375" s="408"/>
      <c r="AA375" s="408"/>
      <c r="AB375" s="408"/>
      <c r="AC375" s="408"/>
      <c r="AD375" s="408"/>
      <c r="AE375" s="408"/>
      <c r="AF375" s="408"/>
      <c r="AG375" s="408"/>
      <c r="AH375" s="408"/>
      <c r="AI375" s="408"/>
      <c r="AJ375" s="408"/>
      <c r="AK375" s="408"/>
      <c r="AL375" s="408"/>
      <c r="AM375" s="294">
        <f>SUM(Y375:AL375)</f>
        <v>0</v>
      </c>
    </row>
    <row r="376" spans="1:39" s="281" customFormat="1" ht="15" outlineLevel="1">
      <c r="A376" s="507"/>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409">
        <f>Y375</f>
        <v>0</v>
      </c>
      <c r="Z376" s="409">
        <f t="shared" ref="Z376:AL376" si="107">Z375</f>
        <v>0</v>
      </c>
      <c r="AA376" s="409">
        <f t="shared" si="107"/>
        <v>0</v>
      </c>
      <c r="AB376" s="409">
        <f t="shared" si="107"/>
        <v>0</v>
      </c>
      <c r="AC376" s="409">
        <f t="shared" si="107"/>
        <v>0</v>
      </c>
      <c r="AD376" s="409">
        <f t="shared" si="107"/>
        <v>0</v>
      </c>
      <c r="AE376" s="409">
        <f t="shared" si="107"/>
        <v>0</v>
      </c>
      <c r="AF376" s="409">
        <f t="shared" si="107"/>
        <v>0</v>
      </c>
      <c r="AG376" s="409">
        <f t="shared" si="107"/>
        <v>0</v>
      </c>
      <c r="AH376" s="409">
        <f t="shared" si="107"/>
        <v>0</v>
      </c>
      <c r="AI376" s="409">
        <f t="shared" si="107"/>
        <v>0</v>
      </c>
      <c r="AJ376" s="409">
        <f t="shared" si="107"/>
        <v>0</v>
      </c>
      <c r="AK376" s="409">
        <f t="shared" si="107"/>
        <v>0</v>
      </c>
      <c r="AL376" s="409">
        <f t="shared" si="107"/>
        <v>0</v>
      </c>
      <c r="AM376" s="295"/>
    </row>
    <row r="377" spans="1:39" s="281" customFormat="1" ht="15" outlineLevel="1">
      <c r="A377" s="507"/>
      <c r="B377" s="322"/>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410"/>
      <c r="Z377" s="410"/>
      <c r="AA377" s="410"/>
      <c r="AB377" s="410"/>
      <c r="AC377" s="410"/>
      <c r="AD377" s="410"/>
      <c r="AE377" s="410"/>
      <c r="AF377" s="410"/>
      <c r="AG377" s="410"/>
      <c r="AH377" s="410"/>
      <c r="AI377" s="410"/>
      <c r="AJ377" s="410"/>
      <c r="AK377" s="410"/>
      <c r="AL377" s="410"/>
      <c r="AM377" s="311"/>
    </row>
    <row r="378" spans="1:39" s="281" customFormat="1" ht="15" outlineLevel="1">
      <c r="A378" s="507">
        <v>32</v>
      </c>
      <c r="B378" s="322" t="s">
        <v>491</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408"/>
      <c r="Z378" s="408"/>
      <c r="AA378" s="408"/>
      <c r="AB378" s="408"/>
      <c r="AC378" s="408"/>
      <c r="AD378" s="408"/>
      <c r="AE378" s="408"/>
      <c r="AF378" s="408"/>
      <c r="AG378" s="408"/>
      <c r="AH378" s="408"/>
      <c r="AI378" s="408"/>
      <c r="AJ378" s="408"/>
      <c r="AK378" s="408"/>
      <c r="AL378" s="408"/>
      <c r="AM378" s="294">
        <f>SUM(Y378:AL378)</f>
        <v>0</v>
      </c>
    </row>
    <row r="379" spans="1:39" s="281" customFormat="1" ht="15" outlineLevel="1">
      <c r="A379" s="507"/>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409">
        <f>Y378</f>
        <v>0</v>
      </c>
      <c r="Z379" s="409">
        <f t="shared" ref="Z379:AL379" si="108">Z378</f>
        <v>0</v>
      </c>
      <c r="AA379" s="409">
        <f t="shared" si="108"/>
        <v>0</v>
      </c>
      <c r="AB379" s="409">
        <f t="shared" si="108"/>
        <v>0</v>
      </c>
      <c r="AC379" s="409">
        <f t="shared" si="108"/>
        <v>0</v>
      </c>
      <c r="AD379" s="409">
        <f t="shared" si="108"/>
        <v>0</v>
      </c>
      <c r="AE379" s="409">
        <f t="shared" si="108"/>
        <v>0</v>
      </c>
      <c r="AF379" s="409">
        <f t="shared" si="108"/>
        <v>0</v>
      </c>
      <c r="AG379" s="409">
        <f t="shared" si="108"/>
        <v>0</v>
      </c>
      <c r="AH379" s="409">
        <f t="shared" si="108"/>
        <v>0</v>
      </c>
      <c r="AI379" s="409">
        <f t="shared" si="108"/>
        <v>0</v>
      </c>
      <c r="AJ379" s="409">
        <f t="shared" si="108"/>
        <v>0</v>
      </c>
      <c r="AK379" s="409">
        <f t="shared" si="108"/>
        <v>0</v>
      </c>
      <c r="AL379" s="409">
        <f t="shared" si="108"/>
        <v>0</v>
      </c>
      <c r="AM379" s="295"/>
    </row>
    <row r="380" spans="1:39" s="281" customFormat="1" ht="15" outlineLevel="1">
      <c r="A380" s="507"/>
      <c r="B380" s="322"/>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410"/>
      <c r="Z380" s="410"/>
      <c r="AA380" s="410"/>
      <c r="AB380" s="410"/>
      <c r="AC380" s="410"/>
      <c r="AD380" s="410"/>
      <c r="AE380" s="410"/>
      <c r="AF380" s="410"/>
      <c r="AG380" s="410"/>
      <c r="AH380" s="410"/>
      <c r="AI380" s="410"/>
      <c r="AJ380" s="410"/>
      <c r="AK380" s="410"/>
      <c r="AL380" s="410"/>
      <c r="AM380" s="311"/>
    </row>
    <row r="381" spans="1:39" s="281" customFormat="1" ht="15" outlineLevel="1">
      <c r="A381" s="507">
        <v>33</v>
      </c>
      <c r="B381" s="322" t="s">
        <v>492</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408"/>
      <c r="Z381" s="408"/>
      <c r="AA381" s="408"/>
      <c r="AB381" s="408"/>
      <c r="AC381" s="408"/>
      <c r="AD381" s="408"/>
      <c r="AE381" s="408"/>
      <c r="AF381" s="408"/>
      <c r="AG381" s="408"/>
      <c r="AH381" s="408"/>
      <c r="AI381" s="408"/>
      <c r="AJ381" s="408"/>
      <c r="AK381" s="408"/>
      <c r="AL381" s="408"/>
      <c r="AM381" s="294">
        <f>SUM(Y381:AL381)</f>
        <v>0</v>
      </c>
    </row>
    <row r="382" spans="1:39" s="281" customFormat="1" ht="15" outlineLevel="1">
      <c r="A382" s="507"/>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409">
        <f>Y381</f>
        <v>0</v>
      </c>
      <c r="Z382" s="409">
        <f t="shared" ref="Z382:AK382" si="109">Z381</f>
        <v>0</v>
      </c>
      <c r="AA382" s="409">
        <f t="shared" si="109"/>
        <v>0</v>
      </c>
      <c r="AB382" s="409">
        <f t="shared" si="109"/>
        <v>0</v>
      </c>
      <c r="AC382" s="409">
        <f t="shared" si="109"/>
        <v>0</v>
      </c>
      <c r="AD382" s="409">
        <f t="shared" si="109"/>
        <v>0</v>
      </c>
      <c r="AE382" s="409">
        <f t="shared" si="109"/>
        <v>0</v>
      </c>
      <c r="AF382" s="409">
        <f t="shared" si="109"/>
        <v>0</v>
      </c>
      <c r="AG382" s="409">
        <f t="shared" si="109"/>
        <v>0</v>
      </c>
      <c r="AH382" s="409">
        <f t="shared" si="109"/>
        <v>0</v>
      </c>
      <c r="AI382" s="409">
        <f t="shared" si="109"/>
        <v>0</v>
      </c>
      <c r="AJ382" s="409">
        <f t="shared" si="109"/>
        <v>0</v>
      </c>
      <c r="AK382" s="409">
        <f t="shared" si="109"/>
        <v>0</v>
      </c>
      <c r="AL382" s="409">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45">
      <c r="B384" s="325" t="s">
        <v>250</v>
      </c>
      <c r="C384" s="327"/>
      <c r="D384" s="327">
        <f>SUM(D279:D382)</f>
        <v>141883.44959224015</v>
      </c>
      <c r="E384" s="327"/>
      <c r="F384" s="327"/>
      <c r="G384" s="327"/>
      <c r="H384" s="327"/>
      <c r="I384" s="327"/>
      <c r="J384" s="327"/>
      <c r="K384" s="327"/>
      <c r="L384" s="327"/>
      <c r="M384" s="327"/>
      <c r="N384" s="327"/>
      <c r="O384" s="327">
        <f>SUM(O279:O382)</f>
        <v>31.777915558862933</v>
      </c>
      <c r="P384" s="327"/>
      <c r="Q384" s="327"/>
      <c r="R384" s="327"/>
      <c r="S384" s="327"/>
      <c r="T384" s="327"/>
      <c r="U384" s="327"/>
      <c r="V384" s="327"/>
      <c r="W384" s="327"/>
      <c r="X384" s="327"/>
      <c r="Y384" s="327">
        <f>IF(Y278="kWh",SUMPRODUCT(D279:D382,Y279:Y382))</f>
        <v>56789.189053367147</v>
      </c>
      <c r="Z384" s="327">
        <f>IF(Z278="kWh",SUMPRODUCT(D279:D382,Z279:Z382))</f>
        <v>72960.490967854596</v>
      </c>
      <c r="AA384" s="327">
        <f>IF(AA278="kW",SUMPRODUCT(N279:N382,O279:O382,AA279:AA382),SUMPRODUCT(D279:D382,AA279:AA382))</f>
        <v>39.786503954400011</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4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99840</v>
      </c>
      <c r="Z385" s="326">
        <f>HLOOKUP(Z277,'2. LRAMVA Threshold'!$B$42:$Q$53,5,FALSE)</f>
        <v>95680</v>
      </c>
      <c r="AA385" s="326">
        <f>HLOOKUP(AA277,'2. LRAMVA Threshold'!$B$42:$Q$53,5,FALSE)</f>
        <v>250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1.7500000000000002E-2</v>
      </c>
      <c r="Z387" s="339">
        <f>HLOOKUP(Z$20,'3.  Distribution Rates'!$C$122:$P$133,5,FALSE)</f>
        <v>1.34E-2</v>
      </c>
      <c r="AA387" s="339">
        <f>HLOOKUP(AA$20,'3.  Distribution Rates'!$C$122:$P$133,5,FALSE)</f>
        <v>3.7885</v>
      </c>
      <c r="AB387" s="339">
        <f>HLOOKUP(AB$20,'3.  Distribution Rates'!$C$122:$P$133,5,FALSE)</f>
        <v>16.401800000000001</v>
      </c>
      <c r="AC387" s="339">
        <f>HLOOKUP(AC$20,'3.  Distribution Rates'!$C$122:$P$133,5,FALSE)</f>
        <v>27.001899999999999</v>
      </c>
      <c r="AD387" s="339">
        <f>HLOOKUP(AD$20,'3.  Distribution Rates'!$C$122:$P$133,5,FALSE)</f>
        <v>0.1323</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1161.3841997666129</v>
      </c>
      <c r="Z388" s="376">
        <f t="shared" si="110"/>
        <v>1924.118854209102</v>
      </c>
      <c r="AA388" s="376">
        <f t="shared" si="110"/>
        <v>2.0529783507055606</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7">
        <f>SUM(Y388:AL388)</f>
        <v>3087.5560323264203</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1668.8394819229604</v>
      </c>
      <c r="Z389" s="376">
        <f t="shared" si="111"/>
        <v>1471.5962667634865</v>
      </c>
      <c r="AA389" s="376">
        <f t="shared" si="111"/>
        <v>396.19695573474394</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7">
        <f>SUM(Y389:AL389)</f>
        <v>3536.6327044211907</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993.81080843392522</v>
      </c>
      <c r="Z390" s="376">
        <f t="shared" ref="Z390:AE390" si="112">Z384*Z387</f>
        <v>977.67057896925166</v>
      </c>
      <c r="AA390" s="376">
        <f t="shared" si="112"/>
        <v>150.73117023124445</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7">
        <f>SUM(Y390:AL390)</f>
        <v>2122.2125576344215</v>
      </c>
    </row>
    <row r="391" spans="1:41" s="378" customFormat="1" ht="15.45">
      <c r="A391" s="509"/>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3824.0344901234985</v>
      </c>
      <c r="Z391" s="344">
        <f>SUM(Z388:Z390)</f>
        <v>4373.3856999418404</v>
      </c>
      <c r="AA391" s="344">
        <f t="shared" ref="AA391:AE391" si="114">SUM(AA388:AA390)</f>
        <v>548.98110431669397</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8746.4012943820326</v>
      </c>
    </row>
    <row r="392" spans="1:41" s="378" customFormat="1" ht="15.45">
      <c r="A392" s="509"/>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1747.2000000000003</v>
      </c>
      <c r="Z392" s="345">
        <f t="shared" si="116"/>
        <v>1282.1120000000001</v>
      </c>
      <c r="AA392" s="345">
        <f t="shared" si="116"/>
        <v>947.125</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3976.4370000000004</v>
      </c>
    </row>
    <row r="393" spans="1:41" ht="15.75" customHeight="1">
      <c r="A393" s="509"/>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4769.9642943820327</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56083.147518943144</v>
      </c>
      <c r="Z395" s="289">
        <f>SUMPRODUCT(E279:E382,Z279:Z382)</f>
        <v>72960.490967854596</v>
      </c>
      <c r="AA395" s="289">
        <f>IF(AA278="kW",SUMPRODUCT(N279:N382,P279:P382,AA279:AA382),SUMPRODUCT(E279:E382,AA279:AA382))</f>
        <v>39.786503954400011</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54873.373664101142</v>
      </c>
      <c r="Z396" s="289">
        <f>SUMPRODUCT(F279:F382,Z279:Z382)</f>
        <v>72805.770146370603</v>
      </c>
      <c r="AA396" s="289">
        <f>IF(AA278="kW",SUMPRODUCT(N279:N382,Q279:Q382,AA279:AA382),SUMPRODUCT(F279:F382,AA279:AA382))</f>
        <v>39.786503954400011</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49406.712545906143</v>
      </c>
      <c r="Z397" s="289">
        <f>SUMPRODUCT(G279:G382,Z279:Z382)</f>
        <v>71939.693228659598</v>
      </c>
      <c r="AA397" s="289">
        <f>IF(AA278="kW",SUMPRODUCT(N279:N382,R279:R382,AA279:AA382),SUMPRODUCT(G279:G382,AA279:AA382))</f>
        <v>39.786503954400011</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39439.459099919208</v>
      </c>
      <c r="Z398" s="289">
        <f>SUMPRODUCT(H279:H382,Z279:Z382)</f>
        <v>54505.439952680601</v>
      </c>
      <c r="AA398" s="289">
        <f>IF(AA278="kW",SUMPRODUCT(N279:N382,S279:S382,AA279:AA382),SUMPRODUCT(H279:H382,AA279:AA382))</f>
        <v>39.786503954400011</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27454.625883123997</v>
      </c>
      <c r="Z399" s="289">
        <f>SUMPRODUCT(I279:I382,Z279:Z382)</f>
        <v>53772.432917448605</v>
      </c>
      <c r="AA399" s="289">
        <f>IF(AA278="kW",SUMPRODUCT(N279:N382,T279:T382,AA279:AA382),SUMPRODUCT(I279:I382,AA279:AA382))</f>
        <v>39.405416630399998</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27454.625883123997</v>
      </c>
      <c r="Z400" s="289">
        <f>SUMPRODUCT(J279:J382,Z279:Z382)</f>
        <v>53772.432917448605</v>
      </c>
      <c r="AA400" s="289">
        <f>IF(AA278="kW",SUMPRODUCT(N279:N382,U279:U382,AA279:AA382),SUMPRODUCT(J279:J382,AA279:AA382))</f>
        <v>39.405416630399998</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27437.360132109003</v>
      </c>
      <c r="Z401" s="324">
        <f>SUMPRODUCT(K279:K382,Z279:Z382)</f>
        <v>53772.432917448605</v>
      </c>
      <c r="AA401" s="324">
        <f>IF(AA278="kW",SUMPRODUCT(N279:N382,V279:V382,AA279:AA382),SUMPRODUCT(K279:K382,AA279:AA382))</f>
        <v>39.405416630399998</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583</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45">
      <c r="B404" s="278" t="s">
        <v>258</v>
      </c>
      <c r="C404" s="279"/>
      <c r="D404" s="588" t="s">
        <v>521</v>
      </c>
      <c r="F404" s="588"/>
      <c r="O404" s="279"/>
      <c r="Y404" s="268"/>
      <c r="Z404" s="265"/>
      <c r="AA404" s="265"/>
      <c r="AB404" s="265"/>
      <c r="AC404" s="265"/>
      <c r="AD404" s="265"/>
      <c r="AE404" s="265"/>
      <c r="AF404" s="265"/>
      <c r="AG404" s="265"/>
      <c r="AH404" s="265"/>
      <c r="AI404" s="265"/>
      <c r="AJ404" s="265"/>
      <c r="AK404" s="265"/>
      <c r="AL404" s="265"/>
      <c r="AM404" s="280"/>
    </row>
    <row r="405" spans="1:40" ht="36" customHeight="1">
      <c r="B405" s="903" t="s">
        <v>211</v>
      </c>
      <c r="C405" s="905" t="s">
        <v>33</v>
      </c>
      <c r="D405" s="282" t="s">
        <v>421</v>
      </c>
      <c r="E405" s="907" t="s">
        <v>209</v>
      </c>
      <c r="F405" s="908"/>
      <c r="G405" s="908"/>
      <c r="H405" s="908"/>
      <c r="I405" s="908"/>
      <c r="J405" s="908"/>
      <c r="K405" s="908"/>
      <c r="L405" s="908"/>
      <c r="M405" s="909"/>
      <c r="N405" s="913" t="s">
        <v>213</v>
      </c>
      <c r="O405" s="282" t="s">
        <v>422</v>
      </c>
      <c r="P405" s="907" t="s">
        <v>212</v>
      </c>
      <c r="Q405" s="908"/>
      <c r="R405" s="908"/>
      <c r="S405" s="908"/>
      <c r="T405" s="908"/>
      <c r="U405" s="908"/>
      <c r="V405" s="908"/>
      <c r="W405" s="908"/>
      <c r="X405" s="909"/>
      <c r="Y405" s="910" t="s">
        <v>243</v>
      </c>
      <c r="Z405" s="911"/>
      <c r="AA405" s="911"/>
      <c r="AB405" s="911"/>
      <c r="AC405" s="911"/>
      <c r="AD405" s="911"/>
      <c r="AE405" s="911"/>
      <c r="AF405" s="911"/>
      <c r="AG405" s="911"/>
      <c r="AH405" s="911"/>
      <c r="AI405" s="911"/>
      <c r="AJ405" s="911"/>
      <c r="AK405" s="911"/>
      <c r="AL405" s="911"/>
      <c r="AM405" s="912"/>
    </row>
    <row r="406" spans="1:40" ht="45.75" customHeight="1">
      <c r="B406" s="904"/>
      <c r="C406" s="906"/>
      <c r="D406" s="283">
        <v>2014</v>
      </c>
      <c r="E406" s="283">
        <v>2015</v>
      </c>
      <c r="F406" s="283">
        <v>2016</v>
      </c>
      <c r="G406" s="283">
        <v>2017</v>
      </c>
      <c r="H406" s="283">
        <v>2018</v>
      </c>
      <c r="I406" s="283">
        <v>2019</v>
      </c>
      <c r="J406" s="283">
        <v>2020</v>
      </c>
      <c r="K406" s="283">
        <v>2021</v>
      </c>
      <c r="L406" s="283">
        <v>2022</v>
      </c>
      <c r="M406" s="283">
        <v>2023</v>
      </c>
      <c r="N406" s="914"/>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GS&lt;50 kW</v>
      </c>
      <c r="AA406" s="283" t="str">
        <f>'1.  LRAMVA Summary'!F52</f>
        <v>General Service 50 - 4,999 kW</v>
      </c>
      <c r="AB406" s="283" t="str">
        <f>'1.  LRAMVA Summary'!G52</f>
        <v>Sentinel Lighting</v>
      </c>
      <c r="AC406" s="283" t="str">
        <f>'1.  LRAMVA Summary'!H52</f>
        <v>Street Lighting</v>
      </c>
      <c r="AD406" s="283" t="str">
        <f>'1.  LRAMVA Summary'!I52</f>
        <v>Unmetered Scattered Load</v>
      </c>
      <c r="AE406" s="283" t="str">
        <f>'1.  LRAMVA Summary'!J52</f>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8"/>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v>
      </c>
      <c r="AD407" s="289" t="str">
        <f>'1.  LRAMVA Summary'!I53</f>
        <v>kWh</v>
      </c>
      <c r="AE407" s="289">
        <f>'1.  LRAMVA Summary'!J53</f>
        <v>0</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7">
        <v>1</v>
      </c>
      <c r="B408" s="292" t="s">
        <v>1</v>
      </c>
      <c r="C408" s="289" t="s">
        <v>25</v>
      </c>
      <c r="D408" s="293">
        <v>11901.024624606762</v>
      </c>
      <c r="E408" s="293">
        <v>11901.024624606762</v>
      </c>
      <c r="F408" s="293">
        <v>11901.024624606762</v>
      </c>
      <c r="G408" s="293">
        <v>11901.024624606762</v>
      </c>
      <c r="H408" s="293">
        <v>4901.9706385936315</v>
      </c>
      <c r="I408" s="293">
        <v>0</v>
      </c>
      <c r="J408" s="293">
        <v>0</v>
      </c>
      <c r="K408" s="293">
        <v>0</v>
      </c>
      <c r="L408" s="293">
        <v>0</v>
      </c>
      <c r="M408" s="293">
        <v>0</v>
      </c>
      <c r="N408" s="289"/>
      <c r="O408" s="293">
        <v>2.0872712132510767</v>
      </c>
      <c r="P408" s="293">
        <v>2.0872712132510767</v>
      </c>
      <c r="Q408" s="293">
        <v>2.0872712132510767</v>
      </c>
      <c r="R408" s="293">
        <v>2.0872712132510767</v>
      </c>
      <c r="S408" s="293">
        <v>0.72041396057426776</v>
      </c>
      <c r="T408" s="293">
        <v>0</v>
      </c>
      <c r="U408" s="293">
        <v>0</v>
      </c>
      <c r="V408" s="293">
        <v>0</v>
      </c>
      <c r="W408" s="293">
        <v>0</v>
      </c>
      <c r="X408" s="293">
        <v>0</v>
      </c>
      <c r="Y408" s="468">
        <v>1</v>
      </c>
      <c r="Z408" s="408"/>
      <c r="AA408" s="408"/>
      <c r="AB408" s="408"/>
      <c r="AC408" s="408"/>
      <c r="AD408" s="408"/>
      <c r="AE408" s="408"/>
      <c r="AF408" s="408"/>
      <c r="AG408" s="408"/>
      <c r="AH408" s="408"/>
      <c r="AI408" s="408"/>
      <c r="AJ408" s="408"/>
      <c r="AK408" s="408"/>
      <c r="AL408" s="408"/>
      <c r="AM408" s="294">
        <f>SUM(Y408:AL408)</f>
        <v>1</v>
      </c>
    </row>
    <row r="409" spans="1:40" ht="15" outlineLevel="1">
      <c r="B409" s="292" t="s">
        <v>259</v>
      </c>
      <c r="C409" s="289" t="s">
        <v>163</v>
      </c>
      <c r="D409" s="293"/>
      <c r="E409" s="293"/>
      <c r="F409" s="293"/>
      <c r="G409" s="293"/>
      <c r="H409" s="293"/>
      <c r="I409" s="293"/>
      <c r="J409" s="293"/>
      <c r="K409" s="293"/>
      <c r="L409" s="293"/>
      <c r="M409" s="293"/>
      <c r="N409" s="466"/>
      <c r="O409" s="293"/>
      <c r="P409" s="293"/>
      <c r="Q409" s="293"/>
      <c r="R409" s="293"/>
      <c r="S409" s="293"/>
      <c r="T409" s="293"/>
      <c r="U409" s="293"/>
      <c r="V409" s="293"/>
      <c r="W409" s="293"/>
      <c r="X409" s="293"/>
      <c r="Y409" s="409">
        <v>1</v>
      </c>
      <c r="Z409" s="409">
        <v>0</v>
      </c>
      <c r="AA409" s="409">
        <v>0</v>
      </c>
      <c r="AB409" s="409">
        <v>0</v>
      </c>
      <c r="AC409" s="409">
        <f t="shared" ref="AC409:AL409" si="118">AC408</f>
        <v>0</v>
      </c>
      <c r="AD409" s="409">
        <f t="shared" si="118"/>
        <v>0</v>
      </c>
      <c r="AE409" s="409">
        <f t="shared" si="118"/>
        <v>0</v>
      </c>
      <c r="AF409" s="409">
        <f t="shared" si="118"/>
        <v>0</v>
      </c>
      <c r="AG409" s="409">
        <f t="shared" si="118"/>
        <v>0</v>
      </c>
      <c r="AH409" s="409">
        <f t="shared" si="118"/>
        <v>0</v>
      </c>
      <c r="AI409" s="409">
        <f t="shared" si="118"/>
        <v>0</v>
      </c>
      <c r="AJ409" s="409">
        <f t="shared" si="118"/>
        <v>0</v>
      </c>
      <c r="AK409" s="409">
        <f t="shared" si="118"/>
        <v>0</v>
      </c>
      <c r="AL409" s="409">
        <f t="shared" si="118"/>
        <v>0</v>
      </c>
      <c r="AM409" s="295"/>
    </row>
    <row r="410" spans="1:40" ht="15.45" outlineLevel="1">
      <c r="A410" s="509"/>
      <c r="B410" s="296"/>
      <c r="C410" s="297"/>
      <c r="D410" s="297"/>
      <c r="E410" s="297"/>
      <c r="F410" s="297"/>
      <c r="G410" s="297"/>
      <c r="H410" s="297"/>
      <c r="I410" s="297"/>
      <c r="J410" s="297"/>
      <c r="K410" s="297"/>
      <c r="L410" s="297"/>
      <c r="M410" s="297"/>
      <c r="N410" s="301"/>
      <c r="O410" s="297"/>
      <c r="P410" s="297"/>
      <c r="Q410" s="297"/>
      <c r="R410" s="297"/>
      <c r="S410" s="297"/>
      <c r="T410" s="297"/>
      <c r="U410" s="297"/>
      <c r="V410" s="297"/>
      <c r="W410" s="297"/>
      <c r="X410" s="297"/>
      <c r="Y410" s="410"/>
      <c r="Z410" s="411"/>
      <c r="AA410" s="411"/>
      <c r="AB410" s="411"/>
      <c r="AC410" s="411"/>
      <c r="AD410" s="411"/>
      <c r="AE410" s="411"/>
      <c r="AF410" s="411"/>
      <c r="AG410" s="411"/>
      <c r="AH410" s="411"/>
      <c r="AI410" s="411"/>
      <c r="AJ410" s="411"/>
      <c r="AK410" s="411"/>
      <c r="AL410" s="411"/>
      <c r="AM410" s="300"/>
    </row>
    <row r="411" spans="1:40" ht="15" outlineLevel="1">
      <c r="A411" s="507">
        <v>2</v>
      </c>
      <c r="B411" s="292" t="s">
        <v>2</v>
      </c>
      <c r="C411" s="289" t="s">
        <v>25</v>
      </c>
      <c r="D411" s="293">
        <v>3324.9589019999999</v>
      </c>
      <c r="E411" s="293">
        <v>3324.9589019999999</v>
      </c>
      <c r="F411" s="293">
        <v>3324.9589019999999</v>
      </c>
      <c r="G411" s="293">
        <v>3324.9589019999999</v>
      </c>
      <c r="H411" s="293">
        <v>0</v>
      </c>
      <c r="I411" s="293">
        <v>0</v>
      </c>
      <c r="J411" s="293">
        <v>0</v>
      </c>
      <c r="K411" s="293">
        <v>0</v>
      </c>
      <c r="L411" s="293">
        <v>0</v>
      </c>
      <c r="M411" s="293">
        <v>0</v>
      </c>
      <c r="N411" s="289"/>
      <c r="O411" s="293">
        <v>1.864746891</v>
      </c>
      <c r="P411" s="293">
        <v>1.864746891</v>
      </c>
      <c r="Q411" s="293">
        <v>1.864746891</v>
      </c>
      <c r="R411" s="293">
        <v>1.864746891</v>
      </c>
      <c r="S411" s="293">
        <v>0</v>
      </c>
      <c r="T411" s="293">
        <v>0</v>
      </c>
      <c r="U411" s="293">
        <v>0</v>
      </c>
      <c r="V411" s="293">
        <v>0</v>
      </c>
      <c r="W411" s="293">
        <v>0</v>
      </c>
      <c r="X411" s="293">
        <v>0</v>
      </c>
      <c r="Y411" s="468">
        <v>1</v>
      </c>
      <c r="Z411" s="408"/>
      <c r="AA411" s="408"/>
      <c r="AB411" s="408"/>
      <c r="AC411" s="408"/>
      <c r="AD411" s="408"/>
      <c r="AE411" s="408"/>
      <c r="AF411" s="408"/>
      <c r="AG411" s="408"/>
      <c r="AH411" s="408"/>
      <c r="AI411" s="408"/>
      <c r="AJ411" s="408"/>
      <c r="AK411" s="408"/>
      <c r="AL411" s="408"/>
      <c r="AM411" s="294">
        <f>SUM(Y411:AL411)</f>
        <v>1</v>
      </c>
    </row>
    <row r="412" spans="1:40" ht="15" outlineLevel="1">
      <c r="B412" s="292" t="s">
        <v>259</v>
      </c>
      <c r="C412" s="289" t="s">
        <v>163</v>
      </c>
      <c r="D412" s="293"/>
      <c r="E412" s="293"/>
      <c r="F412" s="293"/>
      <c r="G412" s="293"/>
      <c r="H412" s="293"/>
      <c r="I412" s="293"/>
      <c r="J412" s="293"/>
      <c r="K412" s="293"/>
      <c r="L412" s="293"/>
      <c r="M412" s="293"/>
      <c r="N412" s="466"/>
      <c r="O412" s="293"/>
      <c r="P412" s="293"/>
      <c r="Q412" s="293"/>
      <c r="R412" s="293"/>
      <c r="S412" s="293"/>
      <c r="T412" s="293"/>
      <c r="U412" s="293"/>
      <c r="V412" s="293"/>
      <c r="W412" s="293"/>
      <c r="X412" s="293"/>
      <c r="Y412" s="409">
        <v>1</v>
      </c>
      <c r="Z412" s="409">
        <v>0</v>
      </c>
      <c r="AA412" s="409">
        <v>0</v>
      </c>
      <c r="AB412" s="409">
        <v>0</v>
      </c>
      <c r="AC412" s="409">
        <f t="shared" ref="AC412:AL412" si="119">AC411</f>
        <v>0</v>
      </c>
      <c r="AD412" s="409">
        <f t="shared" si="119"/>
        <v>0</v>
      </c>
      <c r="AE412" s="409">
        <f t="shared" si="119"/>
        <v>0</v>
      </c>
      <c r="AF412" s="409">
        <f t="shared" si="119"/>
        <v>0</v>
      </c>
      <c r="AG412" s="409">
        <f t="shared" si="119"/>
        <v>0</v>
      </c>
      <c r="AH412" s="409">
        <f t="shared" si="119"/>
        <v>0</v>
      </c>
      <c r="AI412" s="409">
        <f t="shared" si="119"/>
        <v>0</v>
      </c>
      <c r="AJ412" s="409">
        <f t="shared" si="119"/>
        <v>0</v>
      </c>
      <c r="AK412" s="409">
        <f t="shared" si="119"/>
        <v>0</v>
      </c>
      <c r="AL412" s="409">
        <f t="shared" si="119"/>
        <v>0</v>
      </c>
      <c r="AM412" s="295"/>
    </row>
    <row r="413" spans="1:40" ht="15.45" outlineLevel="1">
      <c r="A413" s="509"/>
      <c r="B413" s="296"/>
      <c r="C413" s="297"/>
      <c r="D413" s="302"/>
      <c r="E413" s="302"/>
      <c r="F413" s="302"/>
      <c r="G413" s="302"/>
      <c r="H413" s="302"/>
      <c r="I413" s="302"/>
      <c r="J413" s="302"/>
      <c r="K413" s="302"/>
      <c r="L413" s="302"/>
      <c r="M413" s="302"/>
      <c r="N413" s="301"/>
      <c r="O413" s="302"/>
      <c r="P413" s="302"/>
      <c r="Q413" s="302"/>
      <c r="R413" s="302"/>
      <c r="S413" s="302"/>
      <c r="T413" s="302"/>
      <c r="U413" s="302"/>
      <c r="V413" s="302"/>
      <c r="W413" s="302"/>
      <c r="X413" s="302"/>
      <c r="Y413" s="410"/>
      <c r="Z413" s="411"/>
      <c r="AA413" s="411"/>
      <c r="AB413" s="411"/>
      <c r="AC413" s="411"/>
      <c r="AD413" s="411"/>
      <c r="AE413" s="411"/>
      <c r="AF413" s="411"/>
      <c r="AG413" s="411"/>
      <c r="AH413" s="411"/>
      <c r="AI413" s="411"/>
      <c r="AJ413" s="411"/>
      <c r="AK413" s="411"/>
      <c r="AL413" s="411"/>
      <c r="AM413" s="300"/>
    </row>
    <row r="414" spans="1:40" ht="15" outlineLevel="1">
      <c r="A414" s="507">
        <v>3</v>
      </c>
      <c r="B414" s="292" t="s">
        <v>3</v>
      </c>
      <c r="C414" s="289" t="s">
        <v>25</v>
      </c>
      <c r="D414" s="293">
        <v>94.359939780000005</v>
      </c>
      <c r="E414" s="293">
        <v>94.359939780000005</v>
      </c>
      <c r="F414" s="293">
        <v>94.359939780000005</v>
      </c>
      <c r="G414" s="293">
        <v>94.359939780000005</v>
      </c>
      <c r="H414" s="293">
        <v>94.359939780000005</v>
      </c>
      <c r="I414" s="293">
        <v>94.359939780000005</v>
      </c>
      <c r="J414" s="293">
        <v>94.359939780000005</v>
      </c>
      <c r="K414" s="293">
        <v>94.359939780000005</v>
      </c>
      <c r="L414" s="293">
        <v>94.359939780000005</v>
      </c>
      <c r="M414" s="293">
        <v>94.359939780000005</v>
      </c>
      <c r="N414" s="289"/>
      <c r="O414" s="293">
        <v>0.105518002</v>
      </c>
      <c r="P414" s="293">
        <v>0.105518002</v>
      </c>
      <c r="Q414" s="293">
        <v>0.105518002</v>
      </c>
      <c r="R414" s="293">
        <v>0.105518002</v>
      </c>
      <c r="S414" s="293">
        <v>0.105518002</v>
      </c>
      <c r="T414" s="293">
        <v>0.105518002</v>
      </c>
      <c r="U414" s="293">
        <v>0.105518002</v>
      </c>
      <c r="V414" s="293">
        <v>0.105518002</v>
      </c>
      <c r="W414" s="293">
        <v>0.105518002</v>
      </c>
      <c r="X414" s="293">
        <v>0.105518002</v>
      </c>
      <c r="Y414" s="468">
        <v>1</v>
      </c>
      <c r="Z414" s="408"/>
      <c r="AA414" s="408"/>
      <c r="AB414" s="408"/>
      <c r="AC414" s="408"/>
      <c r="AD414" s="408"/>
      <c r="AE414" s="408"/>
      <c r="AF414" s="408"/>
      <c r="AG414" s="408"/>
      <c r="AH414" s="408"/>
      <c r="AI414" s="408"/>
      <c r="AJ414" s="408"/>
      <c r="AK414" s="408"/>
      <c r="AL414" s="408"/>
      <c r="AM414" s="294">
        <f>SUM(Y414:AL414)</f>
        <v>1</v>
      </c>
    </row>
    <row r="415" spans="1:40" ht="15" outlineLevel="1">
      <c r="B415" s="292" t="s">
        <v>259</v>
      </c>
      <c r="C415" s="289" t="s">
        <v>163</v>
      </c>
      <c r="D415" s="293"/>
      <c r="E415" s="293"/>
      <c r="F415" s="293"/>
      <c r="G415" s="293"/>
      <c r="H415" s="293"/>
      <c r="I415" s="293"/>
      <c r="J415" s="293"/>
      <c r="K415" s="293"/>
      <c r="L415" s="293"/>
      <c r="M415" s="293"/>
      <c r="N415" s="466"/>
      <c r="O415" s="293"/>
      <c r="P415" s="293"/>
      <c r="Q415" s="293"/>
      <c r="R415" s="293"/>
      <c r="S415" s="293"/>
      <c r="T415" s="293"/>
      <c r="U415" s="293"/>
      <c r="V415" s="293"/>
      <c r="W415" s="293"/>
      <c r="X415" s="293"/>
      <c r="Y415" s="409">
        <v>1</v>
      </c>
      <c r="Z415" s="409">
        <v>0</v>
      </c>
      <c r="AA415" s="409">
        <v>0</v>
      </c>
      <c r="AB415" s="409">
        <v>0</v>
      </c>
      <c r="AC415" s="409">
        <f t="shared" ref="AC415:AL415" si="120">AC414</f>
        <v>0</v>
      </c>
      <c r="AD415" s="409">
        <f t="shared" si="120"/>
        <v>0</v>
      </c>
      <c r="AE415" s="409">
        <f t="shared" si="120"/>
        <v>0</v>
      </c>
      <c r="AF415" s="409">
        <f t="shared" si="120"/>
        <v>0</v>
      </c>
      <c r="AG415" s="409">
        <f t="shared" si="120"/>
        <v>0</v>
      </c>
      <c r="AH415" s="409">
        <f t="shared" si="120"/>
        <v>0</v>
      </c>
      <c r="AI415" s="409">
        <f t="shared" si="120"/>
        <v>0</v>
      </c>
      <c r="AJ415" s="409">
        <f t="shared" si="120"/>
        <v>0</v>
      </c>
      <c r="AK415" s="409">
        <f t="shared" si="120"/>
        <v>0</v>
      </c>
      <c r="AL415" s="409">
        <f t="shared" si="120"/>
        <v>0</v>
      </c>
      <c r="AM415" s="295"/>
    </row>
    <row r="416" spans="1:40" ht="15" outlineLevel="1">
      <c r="B416" s="292"/>
      <c r="C416" s="303"/>
      <c r="D416" s="289"/>
      <c r="E416" s="289"/>
      <c r="F416" s="289"/>
      <c r="G416" s="289"/>
      <c r="H416" s="289"/>
      <c r="I416" s="289"/>
      <c r="J416" s="289"/>
      <c r="K416" s="289"/>
      <c r="L416" s="289"/>
      <c r="M416" s="289"/>
      <c r="N416" s="281"/>
      <c r="O416" s="289"/>
      <c r="P416" s="289"/>
      <c r="Q416" s="289"/>
      <c r="R416" s="289"/>
      <c r="S416" s="289"/>
      <c r="T416" s="289"/>
      <c r="U416" s="289"/>
      <c r="V416" s="289"/>
      <c r="W416" s="289"/>
      <c r="X416" s="289"/>
      <c r="Y416" s="410"/>
      <c r="Z416" s="410"/>
      <c r="AA416" s="410"/>
      <c r="AB416" s="410"/>
      <c r="AC416" s="410"/>
      <c r="AD416" s="410"/>
      <c r="AE416" s="410"/>
      <c r="AF416" s="410"/>
      <c r="AG416" s="410"/>
      <c r="AH416" s="410"/>
      <c r="AI416" s="410"/>
      <c r="AJ416" s="410"/>
      <c r="AK416" s="410"/>
      <c r="AL416" s="410"/>
      <c r="AM416" s="304"/>
    </row>
    <row r="417" spans="1:39" ht="15" outlineLevel="1">
      <c r="A417" s="507">
        <v>4</v>
      </c>
      <c r="B417" s="292" t="s">
        <v>4</v>
      </c>
      <c r="C417" s="289" t="s">
        <v>25</v>
      </c>
      <c r="D417" s="293">
        <v>24192.7291</v>
      </c>
      <c r="E417" s="293">
        <v>22527.322469999999</v>
      </c>
      <c r="F417" s="293">
        <v>21722.972409999998</v>
      </c>
      <c r="G417" s="293">
        <v>21722.972409999998</v>
      </c>
      <c r="H417" s="293">
        <v>21722.972409999998</v>
      </c>
      <c r="I417" s="293">
        <v>21722.972409999998</v>
      </c>
      <c r="J417" s="293">
        <v>21722.972409999998</v>
      </c>
      <c r="K417" s="293">
        <v>21680.742269999999</v>
      </c>
      <c r="L417" s="293">
        <v>21680.742269999999</v>
      </c>
      <c r="M417" s="293">
        <v>18550.235209999999</v>
      </c>
      <c r="N417" s="289"/>
      <c r="O417" s="293">
        <v>1.8099865209999999</v>
      </c>
      <c r="P417" s="293">
        <v>1.7054367909999999</v>
      </c>
      <c r="Q417" s="293">
        <v>1.654941867</v>
      </c>
      <c r="R417" s="293">
        <v>1.654941867</v>
      </c>
      <c r="S417" s="293">
        <v>1.654941867</v>
      </c>
      <c r="T417" s="293">
        <v>1.654941867</v>
      </c>
      <c r="U417" s="293">
        <v>1.654941867</v>
      </c>
      <c r="V417" s="293">
        <v>1.6501210740000001</v>
      </c>
      <c r="W417" s="293">
        <v>1.6501210740000001</v>
      </c>
      <c r="X417" s="293">
        <v>1.453596296</v>
      </c>
      <c r="Y417" s="468">
        <v>1</v>
      </c>
      <c r="Z417" s="408"/>
      <c r="AA417" s="408"/>
      <c r="AB417" s="408"/>
      <c r="AC417" s="408"/>
      <c r="AD417" s="408"/>
      <c r="AE417" s="408"/>
      <c r="AF417" s="408"/>
      <c r="AG417" s="408"/>
      <c r="AH417" s="408"/>
      <c r="AI417" s="408"/>
      <c r="AJ417" s="408"/>
      <c r="AK417" s="408"/>
      <c r="AL417" s="408"/>
      <c r="AM417" s="294">
        <f>SUM(Y417:AL417)</f>
        <v>1</v>
      </c>
    </row>
    <row r="418" spans="1:39" ht="15" outlineLevel="1">
      <c r="B418" s="292" t="s">
        <v>259</v>
      </c>
      <c r="C418" s="289" t="s">
        <v>163</v>
      </c>
      <c r="D418" s="293"/>
      <c r="E418" s="293"/>
      <c r="F418" s="293"/>
      <c r="G418" s="293"/>
      <c r="H418" s="293"/>
      <c r="I418" s="293"/>
      <c r="J418" s="293"/>
      <c r="K418" s="293"/>
      <c r="L418" s="293"/>
      <c r="M418" s="293"/>
      <c r="N418" s="466"/>
      <c r="O418" s="293"/>
      <c r="P418" s="293"/>
      <c r="Q418" s="293"/>
      <c r="R418" s="293"/>
      <c r="S418" s="293"/>
      <c r="T418" s="293"/>
      <c r="U418" s="293"/>
      <c r="V418" s="293"/>
      <c r="W418" s="293"/>
      <c r="X418" s="293"/>
      <c r="Y418" s="409">
        <v>1</v>
      </c>
      <c r="Z418" s="409">
        <v>0</v>
      </c>
      <c r="AA418" s="409">
        <v>0</v>
      </c>
      <c r="AB418" s="409">
        <v>0</v>
      </c>
      <c r="AC418" s="409">
        <f t="shared" ref="AC418:AL418" si="121">AC417</f>
        <v>0</v>
      </c>
      <c r="AD418" s="409">
        <f t="shared" si="121"/>
        <v>0</v>
      </c>
      <c r="AE418" s="409">
        <f t="shared" si="121"/>
        <v>0</v>
      </c>
      <c r="AF418" s="409">
        <f t="shared" si="121"/>
        <v>0</v>
      </c>
      <c r="AG418" s="409">
        <f t="shared" si="121"/>
        <v>0</v>
      </c>
      <c r="AH418" s="409">
        <f t="shared" si="121"/>
        <v>0</v>
      </c>
      <c r="AI418" s="409">
        <f t="shared" si="121"/>
        <v>0</v>
      </c>
      <c r="AJ418" s="409">
        <f t="shared" si="121"/>
        <v>0</v>
      </c>
      <c r="AK418" s="409">
        <f t="shared" si="121"/>
        <v>0</v>
      </c>
      <c r="AL418" s="409">
        <f t="shared" si="121"/>
        <v>0</v>
      </c>
      <c r="AM418" s="295"/>
    </row>
    <row r="419" spans="1:39" ht="15" outlineLevel="1">
      <c r="B419" s="292"/>
      <c r="C419" s="303"/>
      <c r="D419" s="302"/>
      <c r="E419" s="302"/>
      <c r="F419" s="302"/>
      <c r="G419" s="302"/>
      <c r="H419" s="302"/>
      <c r="I419" s="302"/>
      <c r="J419" s="302"/>
      <c r="K419" s="302"/>
      <c r="L419" s="302"/>
      <c r="M419" s="302"/>
      <c r="N419" s="289"/>
      <c r="O419" s="302"/>
      <c r="P419" s="302"/>
      <c r="Q419" s="302"/>
      <c r="R419" s="302"/>
      <c r="S419" s="302"/>
      <c r="T419" s="302"/>
      <c r="U419" s="302"/>
      <c r="V419" s="302"/>
      <c r="W419" s="302"/>
      <c r="X419" s="302"/>
      <c r="Y419" s="410"/>
      <c r="Z419" s="410"/>
      <c r="AA419" s="410"/>
      <c r="AB419" s="410"/>
      <c r="AC419" s="410"/>
      <c r="AD419" s="410"/>
      <c r="AE419" s="410"/>
      <c r="AF419" s="410"/>
      <c r="AG419" s="410"/>
      <c r="AH419" s="410"/>
      <c r="AI419" s="410"/>
      <c r="AJ419" s="410"/>
      <c r="AK419" s="410"/>
      <c r="AL419" s="410"/>
      <c r="AM419" s="304"/>
    </row>
    <row r="420" spans="1:39" ht="15" outlineLevel="1">
      <c r="A420" s="507">
        <v>5</v>
      </c>
      <c r="B420" s="292" t="s">
        <v>5</v>
      </c>
      <c r="C420" s="289" t="s">
        <v>25</v>
      </c>
      <c r="D420" s="293">
        <v>105598.92819999999</v>
      </c>
      <c r="E420" s="293">
        <v>91605.954769999997</v>
      </c>
      <c r="F420" s="293">
        <v>84313.591780000002</v>
      </c>
      <c r="G420" s="293">
        <v>84313.591780000002</v>
      </c>
      <c r="H420" s="293">
        <v>84313.591780000002</v>
      </c>
      <c r="I420" s="293">
        <v>84313.591780000002</v>
      </c>
      <c r="J420" s="293">
        <v>84313.591780000002</v>
      </c>
      <c r="K420" s="293">
        <v>84277.068419999996</v>
      </c>
      <c r="L420" s="293">
        <v>84277.068419999996</v>
      </c>
      <c r="M420" s="293">
        <v>78382.355779999998</v>
      </c>
      <c r="N420" s="289"/>
      <c r="O420" s="293">
        <v>6.9109529910000003</v>
      </c>
      <c r="P420" s="293">
        <v>6.0325119110000003</v>
      </c>
      <c r="Q420" s="293">
        <v>5.5747170590000001</v>
      </c>
      <c r="R420" s="293">
        <v>5.5747170590000001</v>
      </c>
      <c r="S420" s="293">
        <v>5.5747170590000001</v>
      </c>
      <c r="T420" s="293">
        <v>5.5747170590000001</v>
      </c>
      <c r="U420" s="293">
        <v>5.5747170590000001</v>
      </c>
      <c r="V420" s="293">
        <v>5.570547725</v>
      </c>
      <c r="W420" s="293">
        <v>5.570547725</v>
      </c>
      <c r="X420" s="293">
        <v>5.2004935870000004</v>
      </c>
      <c r="Y420" s="468">
        <v>1</v>
      </c>
      <c r="Z420" s="408"/>
      <c r="AA420" s="408"/>
      <c r="AB420" s="408"/>
      <c r="AC420" s="408"/>
      <c r="AD420" s="408"/>
      <c r="AE420" s="408"/>
      <c r="AF420" s="408"/>
      <c r="AG420" s="408"/>
      <c r="AH420" s="408"/>
      <c r="AI420" s="408"/>
      <c r="AJ420" s="408"/>
      <c r="AK420" s="408"/>
      <c r="AL420" s="408"/>
      <c r="AM420" s="294">
        <f>SUM(Y420:AL420)</f>
        <v>1</v>
      </c>
    </row>
    <row r="421" spans="1:39" ht="15" outlineLevel="1">
      <c r="B421" s="292" t="s">
        <v>259</v>
      </c>
      <c r="C421" s="289" t="s">
        <v>163</v>
      </c>
      <c r="D421" s="293"/>
      <c r="E421" s="293"/>
      <c r="F421" s="293"/>
      <c r="G421" s="293"/>
      <c r="H421" s="293"/>
      <c r="I421" s="293"/>
      <c r="J421" s="293"/>
      <c r="K421" s="293"/>
      <c r="L421" s="293"/>
      <c r="M421" s="293"/>
      <c r="N421" s="466"/>
      <c r="O421" s="293"/>
      <c r="P421" s="293"/>
      <c r="Q421" s="293"/>
      <c r="R421" s="293"/>
      <c r="S421" s="293"/>
      <c r="T421" s="293"/>
      <c r="U421" s="293"/>
      <c r="V421" s="293"/>
      <c r="W421" s="293"/>
      <c r="X421" s="293"/>
      <c r="Y421" s="409">
        <v>1</v>
      </c>
      <c r="Z421" s="409">
        <v>0</v>
      </c>
      <c r="AA421" s="409">
        <v>0</v>
      </c>
      <c r="AB421" s="409">
        <v>0</v>
      </c>
      <c r="AC421" s="409">
        <f t="shared" ref="AC421:AL421" si="122">AC420</f>
        <v>0</v>
      </c>
      <c r="AD421" s="409">
        <f t="shared" si="122"/>
        <v>0</v>
      </c>
      <c r="AE421" s="409">
        <f t="shared" si="122"/>
        <v>0</v>
      </c>
      <c r="AF421" s="409">
        <f t="shared" si="122"/>
        <v>0</v>
      </c>
      <c r="AG421" s="409">
        <f t="shared" si="122"/>
        <v>0</v>
      </c>
      <c r="AH421" s="409">
        <f t="shared" si="122"/>
        <v>0</v>
      </c>
      <c r="AI421" s="409">
        <f t="shared" si="122"/>
        <v>0</v>
      </c>
      <c r="AJ421" s="409">
        <f t="shared" si="122"/>
        <v>0</v>
      </c>
      <c r="AK421" s="409">
        <f t="shared" si="122"/>
        <v>0</v>
      </c>
      <c r="AL421" s="409">
        <f t="shared" si="122"/>
        <v>0</v>
      </c>
      <c r="AM421" s="295"/>
    </row>
    <row r="422" spans="1:39" ht="15" outlineLevel="1">
      <c r="B422" s="292"/>
      <c r="C422" s="303"/>
      <c r="D422" s="302"/>
      <c r="E422" s="302"/>
      <c r="F422" s="302"/>
      <c r="G422" s="302"/>
      <c r="H422" s="302"/>
      <c r="I422" s="302"/>
      <c r="J422" s="302"/>
      <c r="K422" s="302"/>
      <c r="L422" s="302"/>
      <c r="M422" s="302"/>
      <c r="N422" s="289"/>
      <c r="O422" s="302"/>
      <c r="P422" s="302"/>
      <c r="Q422" s="302"/>
      <c r="R422" s="302"/>
      <c r="S422" s="302"/>
      <c r="T422" s="302"/>
      <c r="U422" s="302"/>
      <c r="V422" s="302"/>
      <c r="W422" s="302"/>
      <c r="X422" s="302"/>
      <c r="Y422" s="410"/>
      <c r="Z422" s="410"/>
      <c r="AA422" s="410"/>
      <c r="AB422" s="410"/>
      <c r="AC422" s="410"/>
      <c r="AD422" s="410"/>
      <c r="AE422" s="410"/>
      <c r="AF422" s="410"/>
      <c r="AG422" s="410"/>
      <c r="AH422" s="410"/>
      <c r="AI422" s="410"/>
      <c r="AJ422" s="410"/>
      <c r="AK422" s="410"/>
      <c r="AL422" s="410"/>
      <c r="AM422" s="304"/>
    </row>
    <row r="423" spans="1:39" ht="15" outlineLevel="1">
      <c r="A423" s="507">
        <v>6</v>
      </c>
      <c r="B423" s="292" t="s">
        <v>6</v>
      </c>
      <c r="C423" s="289" t="s">
        <v>25</v>
      </c>
      <c r="D423" s="293"/>
      <c r="E423" s="293"/>
      <c r="F423" s="293"/>
      <c r="G423" s="293"/>
      <c r="H423" s="293"/>
      <c r="I423" s="293"/>
      <c r="J423" s="293"/>
      <c r="K423" s="293"/>
      <c r="L423" s="293"/>
      <c r="M423" s="293"/>
      <c r="N423" s="289"/>
      <c r="O423" s="293"/>
      <c r="P423" s="293"/>
      <c r="Q423" s="293"/>
      <c r="R423" s="293"/>
      <c r="S423" s="293"/>
      <c r="T423" s="293"/>
      <c r="U423" s="293"/>
      <c r="V423" s="293"/>
      <c r="W423" s="293"/>
      <c r="X423" s="293"/>
      <c r="Y423" s="408"/>
      <c r="Z423" s="408"/>
      <c r="AA423" s="408"/>
      <c r="AB423" s="408"/>
      <c r="AC423" s="408"/>
      <c r="AD423" s="408"/>
      <c r="AE423" s="408"/>
      <c r="AF423" s="408"/>
      <c r="AG423" s="408"/>
      <c r="AH423" s="408"/>
      <c r="AI423" s="408"/>
      <c r="AJ423" s="408"/>
      <c r="AK423" s="408"/>
      <c r="AL423" s="408"/>
      <c r="AM423" s="294">
        <f>SUM(Y423:AL423)</f>
        <v>0</v>
      </c>
    </row>
    <row r="424" spans="1:39" ht="15" outlineLevel="1">
      <c r="B424" s="292" t="s">
        <v>259</v>
      </c>
      <c r="C424" s="289" t="s">
        <v>163</v>
      </c>
      <c r="D424" s="293"/>
      <c r="E424" s="293"/>
      <c r="F424" s="293"/>
      <c r="G424" s="293"/>
      <c r="H424" s="293"/>
      <c r="I424" s="293"/>
      <c r="J424" s="293"/>
      <c r="K424" s="293"/>
      <c r="L424" s="293"/>
      <c r="M424" s="293"/>
      <c r="N424" s="466"/>
      <c r="O424" s="293"/>
      <c r="P424" s="293"/>
      <c r="Q424" s="293"/>
      <c r="R424" s="293"/>
      <c r="S424" s="293"/>
      <c r="T424" s="293"/>
      <c r="U424" s="293"/>
      <c r="V424" s="293"/>
      <c r="W424" s="293"/>
      <c r="X424" s="293"/>
      <c r="Y424" s="409">
        <v>0</v>
      </c>
      <c r="Z424" s="409">
        <v>0</v>
      </c>
      <c r="AA424" s="409">
        <v>0</v>
      </c>
      <c r="AB424" s="409">
        <v>0</v>
      </c>
      <c r="AC424" s="409">
        <f t="shared" ref="AC424:AL424" si="123">AC423</f>
        <v>0</v>
      </c>
      <c r="AD424" s="409">
        <f t="shared" si="123"/>
        <v>0</v>
      </c>
      <c r="AE424" s="409">
        <f t="shared" si="123"/>
        <v>0</v>
      </c>
      <c r="AF424" s="409">
        <f t="shared" si="123"/>
        <v>0</v>
      </c>
      <c r="AG424" s="409">
        <f t="shared" si="123"/>
        <v>0</v>
      </c>
      <c r="AH424" s="409">
        <f t="shared" si="123"/>
        <v>0</v>
      </c>
      <c r="AI424" s="409">
        <f t="shared" si="123"/>
        <v>0</v>
      </c>
      <c r="AJ424" s="409">
        <f t="shared" si="123"/>
        <v>0</v>
      </c>
      <c r="AK424" s="409">
        <f t="shared" si="123"/>
        <v>0</v>
      </c>
      <c r="AL424" s="409">
        <f t="shared" si="123"/>
        <v>0</v>
      </c>
      <c r="AM424" s="295"/>
    </row>
    <row r="425" spans="1:39" ht="15" outlineLevel="1">
      <c r="B425" s="292"/>
      <c r="C425" s="303"/>
      <c r="D425" s="302"/>
      <c r="E425" s="302"/>
      <c r="F425" s="302"/>
      <c r="G425" s="302"/>
      <c r="H425" s="302"/>
      <c r="I425" s="302"/>
      <c r="J425" s="302"/>
      <c r="K425" s="302"/>
      <c r="L425" s="302"/>
      <c r="M425" s="302"/>
      <c r="N425" s="289"/>
      <c r="O425" s="302"/>
      <c r="P425" s="302"/>
      <c r="Q425" s="302"/>
      <c r="R425" s="302"/>
      <c r="S425" s="302"/>
      <c r="T425" s="302"/>
      <c r="U425" s="302"/>
      <c r="V425" s="302"/>
      <c r="W425" s="302"/>
      <c r="X425" s="302"/>
      <c r="Y425" s="410"/>
      <c r="Z425" s="410"/>
      <c r="AA425" s="410"/>
      <c r="AB425" s="410"/>
      <c r="AC425" s="410"/>
      <c r="AD425" s="410"/>
      <c r="AE425" s="410"/>
      <c r="AF425" s="410"/>
      <c r="AG425" s="410"/>
      <c r="AH425" s="410"/>
      <c r="AI425" s="410"/>
      <c r="AJ425" s="410"/>
      <c r="AK425" s="410"/>
      <c r="AL425" s="410"/>
      <c r="AM425" s="304"/>
    </row>
    <row r="426" spans="1:39" ht="15" outlineLevel="1">
      <c r="A426" s="507">
        <v>7</v>
      </c>
      <c r="B426" s="292" t="s">
        <v>42</v>
      </c>
      <c r="C426" s="289" t="s">
        <v>25</v>
      </c>
      <c r="D426" s="293">
        <v>0</v>
      </c>
      <c r="E426" s="293">
        <v>0</v>
      </c>
      <c r="F426" s="293">
        <v>0</v>
      </c>
      <c r="G426" s="293">
        <v>0</v>
      </c>
      <c r="H426" s="293">
        <v>0</v>
      </c>
      <c r="I426" s="293">
        <v>0</v>
      </c>
      <c r="J426" s="293">
        <v>0</v>
      </c>
      <c r="K426" s="293">
        <v>0</v>
      </c>
      <c r="L426" s="293">
        <v>0</v>
      </c>
      <c r="M426" s="293">
        <v>0</v>
      </c>
      <c r="N426" s="289"/>
      <c r="O426" s="293">
        <v>6.3143898000000007</v>
      </c>
      <c r="P426" s="293">
        <v>0</v>
      </c>
      <c r="Q426" s="293">
        <v>0</v>
      </c>
      <c r="R426" s="293">
        <v>0</v>
      </c>
      <c r="S426" s="293">
        <v>0</v>
      </c>
      <c r="T426" s="293">
        <v>0</v>
      </c>
      <c r="U426" s="293">
        <v>0</v>
      </c>
      <c r="V426" s="293">
        <v>0</v>
      </c>
      <c r="W426" s="293">
        <v>0</v>
      </c>
      <c r="X426" s="293">
        <v>0</v>
      </c>
      <c r="Y426" s="408">
        <v>1</v>
      </c>
      <c r="Z426" s="408"/>
      <c r="AA426" s="408"/>
      <c r="AB426" s="408"/>
      <c r="AC426" s="408"/>
      <c r="AD426" s="408"/>
      <c r="AE426" s="408"/>
      <c r="AF426" s="408"/>
      <c r="AG426" s="408"/>
      <c r="AH426" s="408"/>
      <c r="AI426" s="408"/>
      <c r="AJ426" s="408"/>
      <c r="AK426" s="408"/>
      <c r="AL426" s="408"/>
      <c r="AM426" s="294">
        <f>SUM(Y426:AL426)</f>
        <v>1</v>
      </c>
    </row>
    <row r="427" spans="1:39" ht="15" outlineLevel="1">
      <c r="B427" s="292" t="s">
        <v>259</v>
      </c>
      <c r="C427" s="289" t="s">
        <v>163</v>
      </c>
      <c r="D427" s="293"/>
      <c r="E427" s="293"/>
      <c r="F427" s="293"/>
      <c r="G427" s="293"/>
      <c r="H427" s="293"/>
      <c r="I427" s="293"/>
      <c r="J427" s="293"/>
      <c r="K427" s="293"/>
      <c r="L427" s="293"/>
      <c r="M427" s="293"/>
      <c r="N427" s="289"/>
      <c r="O427" s="293"/>
      <c r="P427" s="293"/>
      <c r="Q427" s="293"/>
      <c r="R427" s="293"/>
      <c r="S427" s="293"/>
      <c r="T427" s="293"/>
      <c r="U427" s="293"/>
      <c r="V427" s="293"/>
      <c r="W427" s="293"/>
      <c r="X427" s="293"/>
      <c r="Y427" s="409">
        <v>1</v>
      </c>
      <c r="Z427" s="409">
        <v>0</v>
      </c>
      <c r="AA427" s="409">
        <v>0</v>
      </c>
      <c r="AB427" s="409">
        <v>0</v>
      </c>
      <c r="AC427" s="409">
        <f t="shared" ref="AC427:AL427" si="124">AC426</f>
        <v>0</v>
      </c>
      <c r="AD427" s="409">
        <f t="shared" si="124"/>
        <v>0</v>
      </c>
      <c r="AE427" s="409">
        <f t="shared" si="124"/>
        <v>0</v>
      </c>
      <c r="AF427" s="409">
        <f t="shared" si="124"/>
        <v>0</v>
      </c>
      <c r="AG427" s="409">
        <f t="shared" si="124"/>
        <v>0</v>
      </c>
      <c r="AH427" s="409">
        <f t="shared" si="124"/>
        <v>0</v>
      </c>
      <c r="AI427" s="409">
        <f t="shared" si="124"/>
        <v>0</v>
      </c>
      <c r="AJ427" s="409">
        <f t="shared" si="124"/>
        <v>0</v>
      </c>
      <c r="AK427" s="409">
        <f t="shared" si="124"/>
        <v>0</v>
      </c>
      <c r="AL427" s="409">
        <f t="shared" si="124"/>
        <v>0</v>
      </c>
      <c r="AM427" s="295"/>
    </row>
    <row r="428" spans="1:39" ht="15" outlineLevel="1">
      <c r="B428" s="292"/>
      <c r="C428" s="303"/>
      <c r="D428" s="302"/>
      <c r="E428" s="302"/>
      <c r="F428" s="302"/>
      <c r="G428" s="302"/>
      <c r="H428" s="302"/>
      <c r="I428" s="302"/>
      <c r="J428" s="302"/>
      <c r="K428" s="302"/>
      <c r="L428" s="302"/>
      <c r="M428" s="302"/>
      <c r="N428" s="289"/>
      <c r="O428" s="302"/>
      <c r="P428" s="302"/>
      <c r="Q428" s="302"/>
      <c r="R428" s="302"/>
      <c r="S428" s="302"/>
      <c r="T428" s="302"/>
      <c r="U428" s="302"/>
      <c r="V428" s="302"/>
      <c r="W428" s="302"/>
      <c r="X428" s="302"/>
      <c r="Y428" s="410"/>
      <c r="Z428" s="410"/>
      <c r="AA428" s="410"/>
      <c r="AB428" s="410"/>
      <c r="AC428" s="410"/>
      <c r="AD428" s="410"/>
      <c r="AE428" s="410"/>
      <c r="AF428" s="410"/>
      <c r="AG428" s="410"/>
      <c r="AH428" s="410"/>
      <c r="AI428" s="410"/>
      <c r="AJ428" s="410"/>
      <c r="AK428" s="410"/>
      <c r="AL428" s="410"/>
      <c r="AM428" s="304"/>
    </row>
    <row r="429" spans="1:39" s="281" customFormat="1" ht="15" outlineLevel="1">
      <c r="A429" s="507">
        <v>8</v>
      </c>
      <c r="B429" s="292" t="s">
        <v>484</v>
      </c>
      <c r="C429" s="289" t="s">
        <v>25</v>
      </c>
      <c r="D429" s="293"/>
      <c r="E429" s="293"/>
      <c r="F429" s="293"/>
      <c r="G429" s="293"/>
      <c r="H429" s="293"/>
      <c r="I429" s="293"/>
      <c r="J429" s="293"/>
      <c r="K429" s="293"/>
      <c r="L429" s="293"/>
      <c r="M429" s="293"/>
      <c r="N429" s="289"/>
      <c r="O429" s="293"/>
      <c r="P429" s="293"/>
      <c r="Q429" s="293"/>
      <c r="R429" s="293"/>
      <c r="S429" s="293"/>
      <c r="T429" s="293"/>
      <c r="U429" s="293"/>
      <c r="V429" s="293"/>
      <c r="W429" s="293"/>
      <c r="X429" s="293"/>
      <c r="Y429" s="408"/>
      <c r="Z429" s="408"/>
      <c r="AA429" s="408"/>
      <c r="AB429" s="408"/>
      <c r="AC429" s="408"/>
      <c r="AD429" s="408"/>
      <c r="AE429" s="408"/>
      <c r="AF429" s="408"/>
      <c r="AG429" s="408"/>
      <c r="AH429" s="408"/>
      <c r="AI429" s="408"/>
      <c r="AJ429" s="408"/>
      <c r="AK429" s="408"/>
      <c r="AL429" s="408"/>
      <c r="AM429" s="294">
        <f>SUM(Y429:AL429)</f>
        <v>0</v>
      </c>
    </row>
    <row r="430" spans="1:39" s="281" customFormat="1" ht="15" outlineLevel="1">
      <c r="A430" s="507"/>
      <c r="B430" s="292" t="s">
        <v>259</v>
      </c>
      <c r="C430" s="289" t="s">
        <v>163</v>
      </c>
      <c r="D430" s="293"/>
      <c r="E430" s="293"/>
      <c r="F430" s="293"/>
      <c r="G430" s="293"/>
      <c r="H430" s="293"/>
      <c r="I430" s="293"/>
      <c r="J430" s="293"/>
      <c r="K430" s="293"/>
      <c r="L430" s="293"/>
      <c r="M430" s="293"/>
      <c r="N430" s="289"/>
      <c r="O430" s="293"/>
      <c r="P430" s="293"/>
      <c r="Q430" s="293"/>
      <c r="R430" s="293"/>
      <c r="S430" s="293"/>
      <c r="T430" s="293"/>
      <c r="U430" s="293"/>
      <c r="V430" s="293"/>
      <c r="W430" s="293"/>
      <c r="X430" s="293"/>
      <c r="Y430" s="409">
        <v>0</v>
      </c>
      <c r="Z430" s="409">
        <v>0</v>
      </c>
      <c r="AA430" s="409">
        <v>0</v>
      </c>
      <c r="AB430" s="409">
        <v>0</v>
      </c>
      <c r="AC430" s="409">
        <f t="shared" ref="AC430:AL430" si="125">AC429</f>
        <v>0</v>
      </c>
      <c r="AD430" s="409">
        <f t="shared" si="125"/>
        <v>0</v>
      </c>
      <c r="AE430" s="409">
        <f t="shared" si="125"/>
        <v>0</v>
      </c>
      <c r="AF430" s="409">
        <f t="shared" si="125"/>
        <v>0</v>
      </c>
      <c r="AG430" s="409">
        <f t="shared" si="125"/>
        <v>0</v>
      </c>
      <c r="AH430" s="409">
        <f t="shared" si="125"/>
        <v>0</v>
      </c>
      <c r="AI430" s="409">
        <f t="shared" si="125"/>
        <v>0</v>
      </c>
      <c r="AJ430" s="409">
        <f t="shared" si="125"/>
        <v>0</v>
      </c>
      <c r="AK430" s="409">
        <f t="shared" si="125"/>
        <v>0</v>
      </c>
      <c r="AL430" s="409">
        <f t="shared" si="125"/>
        <v>0</v>
      </c>
      <c r="AM430" s="295"/>
    </row>
    <row r="431" spans="1:39" s="281" customFormat="1" ht="15" outlineLevel="1">
      <c r="A431" s="507"/>
      <c r="B431" s="292"/>
      <c r="C431" s="303"/>
      <c r="D431" s="302"/>
      <c r="E431" s="302"/>
      <c r="F431" s="302"/>
      <c r="G431" s="302"/>
      <c r="H431" s="302"/>
      <c r="I431" s="302"/>
      <c r="J431" s="302"/>
      <c r="K431" s="302"/>
      <c r="L431" s="302"/>
      <c r="M431" s="302"/>
      <c r="N431" s="289"/>
      <c r="O431" s="302"/>
      <c r="P431" s="302"/>
      <c r="Q431" s="302"/>
      <c r="R431" s="302"/>
      <c r="S431" s="302"/>
      <c r="T431" s="302"/>
      <c r="U431" s="302"/>
      <c r="V431" s="302"/>
      <c r="W431" s="302"/>
      <c r="X431" s="302"/>
      <c r="Y431" s="410"/>
      <c r="Z431" s="410"/>
      <c r="AA431" s="410"/>
      <c r="AB431" s="410"/>
      <c r="AC431" s="410"/>
      <c r="AD431" s="410"/>
      <c r="AE431" s="410"/>
      <c r="AF431" s="410"/>
      <c r="AG431" s="410"/>
      <c r="AH431" s="410"/>
      <c r="AI431" s="410"/>
      <c r="AJ431" s="410"/>
      <c r="AK431" s="410"/>
      <c r="AL431" s="410"/>
      <c r="AM431" s="304"/>
    </row>
    <row r="432" spans="1:39" ht="15" outlineLevel="1">
      <c r="A432" s="507">
        <v>9</v>
      </c>
      <c r="B432" s="292" t="s">
        <v>7</v>
      </c>
      <c r="C432" s="289" t="s">
        <v>25</v>
      </c>
      <c r="D432" s="293"/>
      <c r="E432" s="293"/>
      <c r="F432" s="293"/>
      <c r="G432" s="293"/>
      <c r="H432" s="293"/>
      <c r="I432" s="293"/>
      <c r="J432" s="293"/>
      <c r="K432" s="293"/>
      <c r="L432" s="293"/>
      <c r="M432" s="293"/>
      <c r="N432" s="289"/>
      <c r="O432" s="293"/>
      <c r="P432" s="293"/>
      <c r="Q432" s="293"/>
      <c r="R432" s="293"/>
      <c r="S432" s="293"/>
      <c r="T432" s="293"/>
      <c r="U432" s="293"/>
      <c r="V432" s="293"/>
      <c r="W432" s="293"/>
      <c r="X432" s="293"/>
      <c r="Y432" s="408"/>
      <c r="Z432" s="408"/>
      <c r="AA432" s="408"/>
      <c r="AB432" s="408"/>
      <c r="AC432" s="408"/>
      <c r="AD432" s="408"/>
      <c r="AE432" s="408"/>
      <c r="AF432" s="408"/>
      <c r="AG432" s="408"/>
      <c r="AH432" s="408"/>
      <c r="AI432" s="408"/>
      <c r="AJ432" s="408"/>
      <c r="AK432" s="408"/>
      <c r="AL432" s="408"/>
      <c r="AM432" s="294">
        <f>SUM(Y432:AL432)</f>
        <v>0</v>
      </c>
    </row>
    <row r="433" spans="1:39" ht="15" outlineLevel="1">
      <c r="B433" s="292" t="s">
        <v>259</v>
      </c>
      <c r="C433" s="289" t="s">
        <v>163</v>
      </c>
      <c r="D433" s="293"/>
      <c r="E433" s="293"/>
      <c r="F433" s="293"/>
      <c r="G433" s="293"/>
      <c r="H433" s="293"/>
      <c r="I433" s="293"/>
      <c r="J433" s="293"/>
      <c r="K433" s="293"/>
      <c r="L433" s="293"/>
      <c r="M433" s="293"/>
      <c r="N433" s="289"/>
      <c r="O433" s="293"/>
      <c r="P433" s="293"/>
      <c r="Q433" s="293"/>
      <c r="R433" s="293"/>
      <c r="S433" s="293"/>
      <c r="T433" s="293"/>
      <c r="U433" s="293"/>
      <c r="V433" s="293"/>
      <c r="W433" s="293"/>
      <c r="X433" s="293"/>
      <c r="Y433" s="409">
        <v>0</v>
      </c>
      <c r="Z433" s="409">
        <v>0</v>
      </c>
      <c r="AA433" s="409">
        <v>0</v>
      </c>
      <c r="AB433" s="409">
        <v>0</v>
      </c>
      <c r="AC433" s="409">
        <f t="shared" ref="AC433:AL433" si="126">AC432</f>
        <v>0</v>
      </c>
      <c r="AD433" s="409">
        <f t="shared" si="126"/>
        <v>0</v>
      </c>
      <c r="AE433" s="409">
        <f t="shared" si="126"/>
        <v>0</v>
      </c>
      <c r="AF433" s="409">
        <f t="shared" si="126"/>
        <v>0</v>
      </c>
      <c r="AG433" s="409">
        <f t="shared" si="126"/>
        <v>0</v>
      </c>
      <c r="AH433" s="409">
        <f t="shared" si="126"/>
        <v>0</v>
      </c>
      <c r="AI433" s="409">
        <f t="shared" si="126"/>
        <v>0</v>
      </c>
      <c r="AJ433" s="409">
        <f t="shared" si="126"/>
        <v>0</v>
      </c>
      <c r="AK433" s="409">
        <f t="shared" si="126"/>
        <v>0</v>
      </c>
      <c r="AL433" s="409">
        <f t="shared" si="126"/>
        <v>0</v>
      </c>
      <c r="AM433" s="295"/>
    </row>
    <row r="434" spans="1:39" ht="15" outlineLevel="1">
      <c r="B434" s="305"/>
      <c r="C434" s="306"/>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410"/>
      <c r="Z434" s="410"/>
      <c r="AA434" s="410"/>
      <c r="AB434" s="410"/>
      <c r="AC434" s="410"/>
      <c r="AD434" s="410"/>
      <c r="AE434" s="410"/>
      <c r="AF434" s="410"/>
      <c r="AG434" s="410"/>
      <c r="AH434" s="410"/>
      <c r="AI434" s="410"/>
      <c r="AJ434" s="410"/>
      <c r="AK434" s="410"/>
      <c r="AL434" s="410"/>
      <c r="AM434" s="304"/>
    </row>
    <row r="435" spans="1:39" ht="15.45" outlineLevel="1">
      <c r="A435" s="508"/>
      <c r="B435" s="286" t="s">
        <v>8</v>
      </c>
      <c r="C435" s="287"/>
      <c r="D435" s="287"/>
      <c r="E435" s="287"/>
      <c r="F435" s="287"/>
      <c r="G435" s="287"/>
      <c r="H435" s="287"/>
      <c r="I435" s="287"/>
      <c r="J435" s="287"/>
      <c r="K435" s="287"/>
      <c r="L435" s="287"/>
      <c r="M435" s="287"/>
      <c r="N435" s="289"/>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39" ht="15" outlineLevel="1">
      <c r="A436" s="507">
        <v>10</v>
      </c>
      <c r="B436" s="308" t="s">
        <v>22</v>
      </c>
      <c r="C436" s="289" t="s">
        <v>25</v>
      </c>
      <c r="D436" s="293">
        <v>118286.0083</v>
      </c>
      <c r="E436" s="293">
        <v>118286.0083</v>
      </c>
      <c r="F436" s="293">
        <v>118286.0083</v>
      </c>
      <c r="G436" s="293">
        <v>118286.0083</v>
      </c>
      <c r="H436" s="293">
        <v>118286.0083</v>
      </c>
      <c r="I436" s="293">
        <v>118286.0083</v>
      </c>
      <c r="J436" s="293">
        <v>117846.014</v>
      </c>
      <c r="K436" s="293">
        <v>117846.014</v>
      </c>
      <c r="L436" s="293">
        <v>113989.6378</v>
      </c>
      <c r="M436" s="293">
        <v>112065.3027</v>
      </c>
      <c r="N436" s="293">
        <v>12</v>
      </c>
      <c r="O436" s="293">
        <v>17.840061739999999</v>
      </c>
      <c r="P436" s="293">
        <v>17.840061739999999</v>
      </c>
      <c r="Q436" s="293">
        <v>17.840061739999999</v>
      </c>
      <c r="R436" s="293">
        <v>17.840061739999999</v>
      </c>
      <c r="S436" s="293">
        <v>17.840061739999999</v>
      </c>
      <c r="T436" s="293">
        <v>17.840061739999999</v>
      </c>
      <c r="U436" s="293">
        <v>17.840061739999999</v>
      </c>
      <c r="V436" s="293">
        <v>17.840061739999999</v>
      </c>
      <c r="W436" s="293">
        <v>16.795932690000001</v>
      </c>
      <c r="X436" s="293">
        <v>16.795932690000001</v>
      </c>
      <c r="Y436" s="413"/>
      <c r="Z436" s="467">
        <v>0.28999999999999998</v>
      </c>
      <c r="AA436" s="467">
        <v>0.71</v>
      </c>
      <c r="AB436" s="467"/>
      <c r="AC436" s="413"/>
      <c r="AD436" s="413"/>
      <c r="AE436" s="413"/>
      <c r="AF436" s="413"/>
      <c r="AG436" s="413"/>
      <c r="AH436" s="413"/>
      <c r="AI436" s="413"/>
      <c r="AJ436" s="413"/>
      <c r="AK436" s="413"/>
      <c r="AL436" s="413"/>
      <c r="AM436" s="294">
        <f>SUM(Y436:AL436)</f>
        <v>1</v>
      </c>
    </row>
    <row r="437" spans="1:39" ht="15" outlineLevel="1">
      <c r="B437" s="292" t="s">
        <v>259</v>
      </c>
      <c r="C437" s="289" t="s">
        <v>163</v>
      </c>
      <c r="D437" s="293"/>
      <c r="E437" s="293"/>
      <c r="F437" s="293"/>
      <c r="G437" s="293"/>
      <c r="H437" s="293"/>
      <c r="I437" s="293"/>
      <c r="J437" s="293"/>
      <c r="K437" s="293"/>
      <c r="L437" s="293"/>
      <c r="M437" s="293"/>
      <c r="N437" s="293">
        <v>12</v>
      </c>
      <c r="O437" s="293"/>
      <c r="P437" s="293"/>
      <c r="Q437" s="293"/>
      <c r="R437" s="293"/>
      <c r="S437" s="293"/>
      <c r="T437" s="293"/>
      <c r="U437" s="293"/>
      <c r="V437" s="293"/>
      <c r="W437" s="293"/>
      <c r="X437" s="293"/>
      <c r="Y437" s="409">
        <v>0</v>
      </c>
      <c r="Z437" s="409">
        <v>0.28999999999999998</v>
      </c>
      <c r="AA437" s="409">
        <v>0.71</v>
      </c>
      <c r="AB437" s="409">
        <v>0</v>
      </c>
      <c r="AC437" s="409">
        <f t="shared" ref="AC437:AL437" si="127">AC436</f>
        <v>0</v>
      </c>
      <c r="AD437" s="409">
        <f t="shared" si="127"/>
        <v>0</v>
      </c>
      <c r="AE437" s="409">
        <f t="shared" si="127"/>
        <v>0</v>
      </c>
      <c r="AF437" s="409">
        <f t="shared" si="127"/>
        <v>0</v>
      </c>
      <c r="AG437" s="409">
        <f t="shared" si="127"/>
        <v>0</v>
      </c>
      <c r="AH437" s="409">
        <f t="shared" si="127"/>
        <v>0</v>
      </c>
      <c r="AI437" s="409">
        <f t="shared" si="127"/>
        <v>0</v>
      </c>
      <c r="AJ437" s="409">
        <f t="shared" si="127"/>
        <v>0</v>
      </c>
      <c r="AK437" s="409">
        <f t="shared" si="127"/>
        <v>0</v>
      </c>
      <c r="AL437" s="409">
        <f t="shared" si="127"/>
        <v>0</v>
      </c>
      <c r="AM437" s="309"/>
    </row>
    <row r="438" spans="1:39" ht="15" outlineLevel="1">
      <c r="B438" s="308"/>
      <c r="C438" s="310"/>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311"/>
    </row>
    <row r="439" spans="1:39" ht="15" outlineLevel="1">
      <c r="A439" s="507">
        <v>11</v>
      </c>
      <c r="B439" s="312" t="s">
        <v>21</v>
      </c>
      <c r="C439" s="289" t="s">
        <v>25</v>
      </c>
      <c r="D439" s="293">
        <v>60316.876109999997</v>
      </c>
      <c r="E439" s="293">
        <v>60316.876109999997</v>
      </c>
      <c r="F439" s="293">
        <v>55366.39056</v>
      </c>
      <c r="G439" s="293">
        <v>36417.418590000001</v>
      </c>
      <c r="H439" s="293">
        <v>36417.418590000001</v>
      </c>
      <c r="I439" s="293">
        <v>36417.418590000001</v>
      </c>
      <c r="J439" s="293">
        <v>36417.418590000001</v>
      </c>
      <c r="K439" s="293">
        <v>36417.418590000001</v>
      </c>
      <c r="L439" s="293">
        <v>36417.418590000001</v>
      </c>
      <c r="M439" s="293">
        <v>36417.418590000001</v>
      </c>
      <c r="N439" s="293">
        <v>12</v>
      </c>
      <c r="O439" s="293">
        <v>15.58749613</v>
      </c>
      <c r="P439" s="293">
        <v>15.58749613</v>
      </c>
      <c r="Q439" s="293">
        <v>14.14818243</v>
      </c>
      <c r="R439" s="293">
        <v>9.2780622069999996</v>
      </c>
      <c r="S439" s="293">
        <v>9.2780622069999996</v>
      </c>
      <c r="T439" s="293">
        <v>9.2780622069999996</v>
      </c>
      <c r="U439" s="293">
        <v>9.2780622069999996</v>
      </c>
      <c r="V439" s="293">
        <v>9.2780622069999996</v>
      </c>
      <c r="W439" s="293">
        <v>9.2780622069999996</v>
      </c>
      <c r="X439" s="293">
        <v>9.2780622069999996</v>
      </c>
      <c r="Y439" s="413"/>
      <c r="Z439" s="467">
        <v>1</v>
      </c>
      <c r="AA439" s="413"/>
      <c r="AB439" s="413"/>
      <c r="AC439" s="413"/>
      <c r="AD439" s="413"/>
      <c r="AE439" s="413"/>
      <c r="AF439" s="413"/>
      <c r="AG439" s="413"/>
      <c r="AH439" s="413"/>
      <c r="AI439" s="413"/>
      <c r="AJ439" s="413"/>
      <c r="AK439" s="413"/>
      <c r="AL439" s="413"/>
      <c r="AM439" s="294">
        <f>SUM(Y439:AL439)</f>
        <v>1</v>
      </c>
    </row>
    <row r="440" spans="1:39" ht="15" outlineLevel="1">
      <c r="B440" s="292" t="s">
        <v>259</v>
      </c>
      <c r="C440" s="289" t="s">
        <v>163</v>
      </c>
      <c r="D440" s="293"/>
      <c r="E440" s="293"/>
      <c r="F440" s="293"/>
      <c r="G440" s="293"/>
      <c r="H440" s="293"/>
      <c r="I440" s="293"/>
      <c r="J440" s="293"/>
      <c r="K440" s="293"/>
      <c r="L440" s="293"/>
      <c r="M440" s="293"/>
      <c r="N440" s="293">
        <v>12</v>
      </c>
      <c r="O440" s="293"/>
      <c r="P440" s="293"/>
      <c r="Q440" s="293"/>
      <c r="R440" s="293"/>
      <c r="S440" s="293"/>
      <c r="T440" s="293"/>
      <c r="U440" s="293"/>
      <c r="V440" s="293"/>
      <c r="W440" s="293"/>
      <c r="X440" s="293"/>
      <c r="Y440" s="409">
        <v>0</v>
      </c>
      <c r="Z440" s="409">
        <v>1</v>
      </c>
      <c r="AA440" s="409">
        <v>0</v>
      </c>
      <c r="AB440" s="409">
        <v>0</v>
      </c>
      <c r="AC440" s="409">
        <f t="shared" ref="AC440:AL440" si="128">AC439</f>
        <v>0</v>
      </c>
      <c r="AD440" s="409">
        <f t="shared" si="128"/>
        <v>0</v>
      </c>
      <c r="AE440" s="409">
        <f t="shared" si="128"/>
        <v>0</v>
      </c>
      <c r="AF440" s="409">
        <f t="shared" si="128"/>
        <v>0</v>
      </c>
      <c r="AG440" s="409">
        <f t="shared" si="128"/>
        <v>0</v>
      </c>
      <c r="AH440" s="409">
        <f t="shared" si="128"/>
        <v>0</v>
      </c>
      <c r="AI440" s="409">
        <f t="shared" si="128"/>
        <v>0</v>
      </c>
      <c r="AJ440" s="409">
        <f t="shared" si="128"/>
        <v>0</v>
      </c>
      <c r="AK440" s="409">
        <f t="shared" si="128"/>
        <v>0</v>
      </c>
      <c r="AL440" s="409">
        <f t="shared" si="128"/>
        <v>0</v>
      </c>
      <c r="AM440" s="309"/>
    </row>
    <row r="441" spans="1:39" ht="15" outlineLevel="1">
      <c r="B441" s="312"/>
      <c r="C441" s="310"/>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14"/>
      <c r="Z441" s="415"/>
      <c r="AA441" s="414"/>
      <c r="AB441" s="414"/>
      <c r="AC441" s="414"/>
      <c r="AD441" s="414"/>
      <c r="AE441" s="414"/>
      <c r="AF441" s="414"/>
      <c r="AG441" s="414"/>
      <c r="AH441" s="414"/>
      <c r="AI441" s="414"/>
      <c r="AJ441" s="414"/>
      <c r="AK441" s="414"/>
      <c r="AL441" s="414"/>
      <c r="AM441" s="311"/>
    </row>
    <row r="442" spans="1:39" ht="15" outlineLevel="1">
      <c r="A442" s="507">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413"/>
      <c r="Z442" s="413"/>
      <c r="AA442" s="467"/>
      <c r="AB442" s="413"/>
      <c r="AC442" s="413"/>
      <c r="AD442" s="413"/>
      <c r="AE442" s="413"/>
      <c r="AF442" s="413"/>
      <c r="AG442" s="413"/>
      <c r="AH442" s="413"/>
      <c r="AI442" s="413"/>
      <c r="AJ442" s="413"/>
      <c r="AK442" s="413"/>
      <c r="AL442" s="413"/>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409">
        <f>Y442</f>
        <v>0</v>
      </c>
      <c r="Z443" s="409">
        <f>Z442</f>
        <v>0</v>
      </c>
      <c r="AA443" s="409">
        <f>AA442</f>
        <v>0</v>
      </c>
      <c r="AB443" s="409">
        <f t="shared" ref="AB443:AL443" si="129">AB442</f>
        <v>0</v>
      </c>
      <c r="AC443" s="409">
        <f t="shared" si="129"/>
        <v>0</v>
      </c>
      <c r="AD443" s="409">
        <f t="shared" si="129"/>
        <v>0</v>
      </c>
      <c r="AE443" s="409">
        <f t="shared" si="129"/>
        <v>0</v>
      </c>
      <c r="AF443" s="409">
        <f t="shared" si="129"/>
        <v>0</v>
      </c>
      <c r="AG443" s="409">
        <f t="shared" si="129"/>
        <v>0</v>
      </c>
      <c r="AH443" s="409">
        <f t="shared" si="129"/>
        <v>0</v>
      </c>
      <c r="AI443" s="409">
        <f t="shared" si="129"/>
        <v>0</v>
      </c>
      <c r="AJ443" s="409">
        <f t="shared" si="129"/>
        <v>0</v>
      </c>
      <c r="AK443" s="409">
        <f t="shared" si="129"/>
        <v>0</v>
      </c>
      <c r="AL443" s="409">
        <f t="shared" si="129"/>
        <v>0</v>
      </c>
      <c r="AM443" s="309"/>
    </row>
    <row r="444" spans="1:39" ht="15" outlineLevel="1">
      <c r="B444" s="312"/>
      <c r="C444" s="310"/>
      <c r="D444" s="314"/>
      <c r="E444" s="314"/>
      <c r="F444" s="314"/>
      <c r="G444" s="314"/>
      <c r="H444" s="314"/>
      <c r="I444" s="314"/>
      <c r="J444" s="314"/>
      <c r="K444" s="314"/>
      <c r="L444" s="314"/>
      <c r="M444" s="314"/>
      <c r="N444" s="289"/>
      <c r="O444" s="314"/>
      <c r="P444" s="314"/>
      <c r="Q444" s="314"/>
      <c r="R444" s="314"/>
      <c r="S444" s="314"/>
      <c r="T444" s="314"/>
      <c r="U444" s="314"/>
      <c r="V444" s="314"/>
      <c r="W444" s="314"/>
      <c r="X444" s="314"/>
      <c r="Y444" s="414"/>
      <c r="Z444" s="415"/>
      <c r="AA444" s="414"/>
      <c r="AB444" s="414"/>
      <c r="AC444" s="414"/>
      <c r="AD444" s="414"/>
      <c r="AE444" s="414"/>
      <c r="AF444" s="414"/>
      <c r="AG444" s="414"/>
      <c r="AH444" s="414"/>
      <c r="AI444" s="414"/>
      <c r="AJ444" s="414"/>
      <c r="AK444" s="414"/>
      <c r="AL444" s="414"/>
      <c r="AM444" s="311"/>
    </row>
    <row r="445" spans="1:39" ht="15" outlineLevel="1">
      <c r="A445" s="507">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413"/>
      <c r="Z445" s="413"/>
      <c r="AA445" s="413"/>
      <c r="AB445" s="413"/>
      <c r="AC445" s="413"/>
      <c r="AD445" s="413"/>
      <c r="AE445" s="413"/>
      <c r="AF445" s="413"/>
      <c r="AG445" s="413"/>
      <c r="AH445" s="413"/>
      <c r="AI445" s="413"/>
      <c r="AJ445" s="413"/>
      <c r="AK445" s="413"/>
      <c r="AL445" s="413"/>
      <c r="AM445" s="294">
        <f>SUM(Y445:AL445)</f>
        <v>0</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409">
        <f>Y445</f>
        <v>0</v>
      </c>
      <c r="Z446" s="409">
        <f>Z445</f>
        <v>0</v>
      </c>
      <c r="AA446" s="409">
        <f>AA445</f>
        <v>0</v>
      </c>
      <c r="AB446" s="409">
        <f t="shared" ref="AB446:AL446" si="130">AB445</f>
        <v>0</v>
      </c>
      <c r="AC446" s="409">
        <f t="shared" si="130"/>
        <v>0</v>
      </c>
      <c r="AD446" s="409">
        <f t="shared" si="130"/>
        <v>0</v>
      </c>
      <c r="AE446" s="409">
        <f t="shared" si="130"/>
        <v>0</v>
      </c>
      <c r="AF446" s="409">
        <f t="shared" si="130"/>
        <v>0</v>
      </c>
      <c r="AG446" s="409">
        <f t="shared" si="130"/>
        <v>0</v>
      </c>
      <c r="AH446" s="409">
        <f t="shared" si="130"/>
        <v>0</v>
      </c>
      <c r="AI446" s="409">
        <f t="shared" si="130"/>
        <v>0</v>
      </c>
      <c r="AJ446" s="409">
        <f t="shared" si="130"/>
        <v>0</v>
      </c>
      <c r="AK446" s="409">
        <f t="shared" si="130"/>
        <v>0</v>
      </c>
      <c r="AL446" s="409">
        <f t="shared" si="130"/>
        <v>0</v>
      </c>
      <c r="AM446" s="309"/>
    </row>
    <row r="447" spans="1:39" ht="15" outlineLevel="1">
      <c r="B447" s="312"/>
      <c r="C447" s="310"/>
      <c r="D447" s="314"/>
      <c r="E447" s="314"/>
      <c r="F447" s="314"/>
      <c r="G447" s="314"/>
      <c r="H447" s="314"/>
      <c r="I447" s="314"/>
      <c r="J447" s="314"/>
      <c r="K447" s="314"/>
      <c r="L447" s="314"/>
      <c r="M447" s="314"/>
      <c r="N447" s="289"/>
      <c r="O447" s="314"/>
      <c r="P447" s="314"/>
      <c r="Q447" s="314"/>
      <c r="R447" s="314"/>
      <c r="S447" s="314"/>
      <c r="T447" s="314"/>
      <c r="U447" s="314"/>
      <c r="V447" s="314"/>
      <c r="W447" s="314"/>
      <c r="X447" s="314"/>
      <c r="Y447" s="414"/>
      <c r="Z447" s="414"/>
      <c r="AA447" s="414"/>
      <c r="AB447" s="414"/>
      <c r="AC447" s="414"/>
      <c r="AD447" s="414"/>
      <c r="AE447" s="414"/>
      <c r="AF447" s="414"/>
      <c r="AG447" s="414"/>
      <c r="AH447" s="414"/>
      <c r="AI447" s="414"/>
      <c r="AJ447" s="414"/>
      <c r="AK447" s="414"/>
      <c r="AL447" s="414"/>
      <c r="AM447" s="311"/>
    </row>
    <row r="448" spans="1:39" ht="15" outlineLevel="1">
      <c r="A448" s="507">
        <v>14</v>
      </c>
      <c r="B448" s="312" t="s">
        <v>20</v>
      </c>
      <c r="C448" s="289" t="s">
        <v>25</v>
      </c>
      <c r="D448" s="293"/>
      <c r="E448" s="293"/>
      <c r="F448" s="293"/>
      <c r="G448" s="293"/>
      <c r="H448" s="293"/>
      <c r="I448" s="293"/>
      <c r="J448" s="293"/>
      <c r="K448" s="293"/>
      <c r="L448" s="293"/>
      <c r="M448" s="293"/>
      <c r="N448" s="293">
        <v>12</v>
      </c>
      <c r="O448" s="293"/>
      <c r="P448" s="293"/>
      <c r="Q448" s="293"/>
      <c r="R448" s="293"/>
      <c r="S448" s="293"/>
      <c r="T448" s="293"/>
      <c r="U448" s="293"/>
      <c r="V448" s="293"/>
      <c r="W448" s="293"/>
      <c r="X448" s="293"/>
      <c r="Y448" s="413"/>
      <c r="Z448" s="413"/>
      <c r="AA448" s="467"/>
      <c r="AB448" s="413"/>
      <c r="AC448" s="413"/>
      <c r="AD448" s="413"/>
      <c r="AE448" s="413"/>
      <c r="AF448" s="413"/>
      <c r="AG448" s="413"/>
      <c r="AH448" s="413"/>
      <c r="AI448" s="413"/>
      <c r="AJ448" s="413"/>
      <c r="AK448" s="413"/>
      <c r="AL448" s="413"/>
      <c r="AM448" s="294">
        <f>SUM(Y448:AL448)</f>
        <v>0</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409">
        <f>Y448</f>
        <v>0</v>
      </c>
      <c r="Z449" s="409">
        <f>Z448</f>
        <v>0</v>
      </c>
      <c r="AA449" s="409">
        <f t="shared" ref="AA449:AL449" si="131">AA448</f>
        <v>0</v>
      </c>
      <c r="AB449" s="409">
        <f t="shared" si="131"/>
        <v>0</v>
      </c>
      <c r="AC449" s="409">
        <f t="shared" si="131"/>
        <v>0</v>
      </c>
      <c r="AD449" s="409">
        <f t="shared" si="131"/>
        <v>0</v>
      </c>
      <c r="AE449" s="409">
        <f t="shared" si="131"/>
        <v>0</v>
      </c>
      <c r="AF449" s="409">
        <f t="shared" si="131"/>
        <v>0</v>
      </c>
      <c r="AG449" s="409">
        <f t="shared" si="131"/>
        <v>0</v>
      </c>
      <c r="AH449" s="409">
        <f t="shared" si="131"/>
        <v>0</v>
      </c>
      <c r="AI449" s="409">
        <f t="shared" si="131"/>
        <v>0</v>
      </c>
      <c r="AJ449" s="409">
        <f t="shared" si="131"/>
        <v>0</v>
      </c>
      <c r="AK449" s="409">
        <f t="shared" si="131"/>
        <v>0</v>
      </c>
      <c r="AL449" s="409">
        <f t="shared" si="131"/>
        <v>0</v>
      </c>
      <c r="AM449" s="309"/>
    </row>
    <row r="450" spans="1:39" ht="15" outlineLevel="1">
      <c r="B450" s="312"/>
      <c r="C450" s="310"/>
      <c r="D450" s="314"/>
      <c r="E450" s="314"/>
      <c r="F450" s="314"/>
      <c r="G450" s="314"/>
      <c r="H450" s="314"/>
      <c r="I450" s="314"/>
      <c r="J450" s="314"/>
      <c r="K450" s="314"/>
      <c r="L450" s="314"/>
      <c r="M450" s="314"/>
      <c r="N450" s="289"/>
      <c r="O450" s="314"/>
      <c r="P450" s="314"/>
      <c r="Q450" s="314"/>
      <c r="R450" s="314"/>
      <c r="S450" s="314"/>
      <c r="T450" s="314"/>
      <c r="U450" s="314"/>
      <c r="V450" s="314"/>
      <c r="W450" s="314"/>
      <c r="X450" s="314"/>
      <c r="Y450" s="414"/>
      <c r="Z450" s="415"/>
      <c r="AA450" s="414"/>
      <c r="AB450" s="414"/>
      <c r="AC450" s="414"/>
      <c r="AD450" s="414"/>
      <c r="AE450" s="414"/>
      <c r="AF450" s="414"/>
      <c r="AG450" s="414"/>
      <c r="AH450" s="414"/>
      <c r="AI450" s="414"/>
      <c r="AJ450" s="414"/>
      <c r="AK450" s="414"/>
      <c r="AL450" s="414"/>
      <c r="AM450" s="311"/>
    </row>
    <row r="451" spans="1:39" s="281" customFormat="1" ht="15" outlineLevel="1">
      <c r="A451" s="507">
        <v>15</v>
      </c>
      <c r="B451" s="312" t="s">
        <v>485</v>
      </c>
      <c r="C451" s="289" t="s">
        <v>25</v>
      </c>
      <c r="D451" s="293"/>
      <c r="E451" s="293"/>
      <c r="F451" s="293"/>
      <c r="G451" s="293"/>
      <c r="H451" s="293"/>
      <c r="I451" s="293"/>
      <c r="J451" s="293"/>
      <c r="K451" s="293"/>
      <c r="L451" s="293"/>
      <c r="M451" s="293"/>
      <c r="N451" s="289"/>
      <c r="O451" s="293"/>
      <c r="P451" s="293"/>
      <c r="Q451" s="293"/>
      <c r="R451" s="293"/>
      <c r="S451" s="293"/>
      <c r="T451" s="293"/>
      <c r="U451" s="293"/>
      <c r="V451" s="293"/>
      <c r="W451" s="293"/>
      <c r="X451" s="293"/>
      <c r="Y451" s="413"/>
      <c r="Z451" s="413"/>
      <c r="AA451" s="413"/>
      <c r="AB451" s="413"/>
      <c r="AC451" s="413"/>
      <c r="AD451" s="413"/>
      <c r="AE451" s="413"/>
      <c r="AF451" s="413"/>
      <c r="AG451" s="413"/>
      <c r="AH451" s="413"/>
      <c r="AI451" s="413"/>
      <c r="AJ451" s="413"/>
      <c r="AK451" s="413"/>
      <c r="AL451" s="413"/>
      <c r="AM451" s="294">
        <f>SUM(Y451:AL451)</f>
        <v>0</v>
      </c>
    </row>
    <row r="452" spans="1:39" s="281" customFormat="1" ht="15" outlineLevel="1">
      <c r="A452" s="507"/>
      <c r="B452" s="312" t="s">
        <v>259</v>
      </c>
      <c r="C452" s="289" t="s">
        <v>163</v>
      </c>
      <c r="D452" s="293"/>
      <c r="E452" s="293"/>
      <c r="F452" s="293"/>
      <c r="G452" s="293"/>
      <c r="H452" s="293"/>
      <c r="I452" s="293"/>
      <c r="J452" s="293"/>
      <c r="K452" s="293"/>
      <c r="L452" s="293"/>
      <c r="M452" s="293"/>
      <c r="N452" s="289"/>
      <c r="O452" s="293"/>
      <c r="P452" s="293"/>
      <c r="Q452" s="293"/>
      <c r="R452" s="293"/>
      <c r="S452" s="293"/>
      <c r="T452" s="293"/>
      <c r="U452" s="293"/>
      <c r="V452" s="293"/>
      <c r="W452" s="293"/>
      <c r="X452" s="293"/>
      <c r="Y452" s="409">
        <f>Y451</f>
        <v>0</v>
      </c>
      <c r="Z452" s="409">
        <f>Z451</f>
        <v>0</v>
      </c>
      <c r="AA452" s="409">
        <f t="shared" ref="AA452:AL452" si="132">AA451</f>
        <v>0</v>
      </c>
      <c r="AB452" s="409">
        <f t="shared" si="132"/>
        <v>0</v>
      </c>
      <c r="AC452" s="409">
        <f t="shared" si="132"/>
        <v>0</v>
      </c>
      <c r="AD452" s="409">
        <f t="shared" si="132"/>
        <v>0</v>
      </c>
      <c r="AE452" s="409">
        <f t="shared" si="132"/>
        <v>0</v>
      </c>
      <c r="AF452" s="409">
        <f t="shared" si="132"/>
        <v>0</v>
      </c>
      <c r="AG452" s="409">
        <f t="shared" si="132"/>
        <v>0</v>
      </c>
      <c r="AH452" s="409">
        <f t="shared" si="132"/>
        <v>0</v>
      </c>
      <c r="AI452" s="409">
        <f t="shared" si="132"/>
        <v>0</v>
      </c>
      <c r="AJ452" s="409">
        <f t="shared" si="132"/>
        <v>0</v>
      </c>
      <c r="AK452" s="409">
        <f t="shared" si="132"/>
        <v>0</v>
      </c>
      <c r="AL452" s="409">
        <f t="shared" si="132"/>
        <v>0</v>
      </c>
      <c r="AM452" s="309"/>
    </row>
    <row r="453" spans="1:39" s="281" customFormat="1" ht="15" outlineLevel="1">
      <c r="A453" s="507"/>
      <c r="B453" s="312"/>
      <c r="C453" s="310"/>
      <c r="D453" s="314"/>
      <c r="E453" s="314"/>
      <c r="F453" s="314"/>
      <c r="G453" s="314"/>
      <c r="H453" s="314"/>
      <c r="I453" s="314"/>
      <c r="J453" s="314"/>
      <c r="K453" s="314"/>
      <c r="L453" s="314"/>
      <c r="M453" s="314"/>
      <c r="N453" s="289"/>
      <c r="O453" s="314"/>
      <c r="P453" s="314"/>
      <c r="Q453" s="314"/>
      <c r="R453" s="314"/>
      <c r="S453" s="314"/>
      <c r="T453" s="314"/>
      <c r="U453" s="314"/>
      <c r="V453" s="314"/>
      <c r="W453" s="314"/>
      <c r="X453" s="314"/>
      <c r="Y453" s="416"/>
      <c r="Z453" s="414"/>
      <c r="AA453" s="414"/>
      <c r="AB453" s="414"/>
      <c r="AC453" s="414"/>
      <c r="AD453" s="414"/>
      <c r="AE453" s="414"/>
      <c r="AF453" s="414"/>
      <c r="AG453" s="414"/>
      <c r="AH453" s="414"/>
      <c r="AI453" s="414"/>
      <c r="AJ453" s="414"/>
      <c r="AK453" s="414"/>
      <c r="AL453" s="414"/>
      <c r="AM453" s="311"/>
    </row>
    <row r="454" spans="1:39" s="281" customFormat="1" ht="15" outlineLevel="1">
      <c r="A454" s="507">
        <v>16</v>
      </c>
      <c r="B454" s="312" t="s">
        <v>486</v>
      </c>
      <c r="C454" s="289" t="s">
        <v>25</v>
      </c>
      <c r="D454" s="293"/>
      <c r="E454" s="293"/>
      <c r="F454" s="293"/>
      <c r="G454" s="293"/>
      <c r="H454" s="293"/>
      <c r="I454" s="293"/>
      <c r="J454" s="293"/>
      <c r="K454" s="293"/>
      <c r="L454" s="293"/>
      <c r="M454" s="293"/>
      <c r="N454" s="289"/>
      <c r="O454" s="293"/>
      <c r="P454" s="293"/>
      <c r="Q454" s="293"/>
      <c r="R454" s="293"/>
      <c r="S454" s="293"/>
      <c r="T454" s="293"/>
      <c r="U454" s="293"/>
      <c r="V454" s="293"/>
      <c r="W454" s="293"/>
      <c r="X454" s="293"/>
      <c r="Y454" s="413"/>
      <c r="Z454" s="413"/>
      <c r="AA454" s="413"/>
      <c r="AB454" s="413"/>
      <c r="AC454" s="413"/>
      <c r="AD454" s="413"/>
      <c r="AE454" s="413"/>
      <c r="AF454" s="413"/>
      <c r="AG454" s="413"/>
      <c r="AH454" s="413"/>
      <c r="AI454" s="413"/>
      <c r="AJ454" s="413"/>
      <c r="AK454" s="413"/>
      <c r="AL454" s="413"/>
      <c r="AM454" s="294">
        <f>SUM(Y454:AL454)</f>
        <v>0</v>
      </c>
    </row>
    <row r="455" spans="1:39" s="281" customFormat="1" ht="15" outlineLevel="1">
      <c r="A455" s="507"/>
      <c r="B455" s="312" t="s">
        <v>259</v>
      </c>
      <c r="C455" s="289" t="s">
        <v>163</v>
      </c>
      <c r="D455" s="293"/>
      <c r="E455" s="293"/>
      <c r="F455" s="293"/>
      <c r="G455" s="293"/>
      <c r="H455" s="293"/>
      <c r="I455" s="293"/>
      <c r="J455" s="293"/>
      <c r="K455" s="293"/>
      <c r="L455" s="293"/>
      <c r="M455" s="293"/>
      <c r="N455" s="289"/>
      <c r="O455" s="293"/>
      <c r="P455" s="293"/>
      <c r="Q455" s="293"/>
      <c r="R455" s="293"/>
      <c r="S455" s="293"/>
      <c r="T455" s="293"/>
      <c r="U455" s="293"/>
      <c r="V455" s="293"/>
      <c r="W455" s="293"/>
      <c r="X455" s="293"/>
      <c r="Y455" s="409">
        <f>Y454</f>
        <v>0</v>
      </c>
      <c r="Z455" s="409">
        <f>Z454</f>
        <v>0</v>
      </c>
      <c r="AA455" s="409">
        <f t="shared" ref="AA455:AL455" si="133">AA454</f>
        <v>0</v>
      </c>
      <c r="AB455" s="409">
        <f t="shared" si="133"/>
        <v>0</v>
      </c>
      <c r="AC455" s="409">
        <f t="shared" si="133"/>
        <v>0</v>
      </c>
      <c r="AD455" s="409">
        <f t="shared" si="133"/>
        <v>0</v>
      </c>
      <c r="AE455" s="409">
        <f t="shared" si="133"/>
        <v>0</v>
      </c>
      <c r="AF455" s="409">
        <f t="shared" si="133"/>
        <v>0</v>
      </c>
      <c r="AG455" s="409">
        <f t="shared" si="133"/>
        <v>0</v>
      </c>
      <c r="AH455" s="409">
        <f t="shared" si="133"/>
        <v>0</v>
      </c>
      <c r="AI455" s="409">
        <f t="shared" si="133"/>
        <v>0</v>
      </c>
      <c r="AJ455" s="409">
        <f t="shared" si="133"/>
        <v>0</v>
      </c>
      <c r="AK455" s="409">
        <f t="shared" si="133"/>
        <v>0</v>
      </c>
      <c r="AL455" s="409">
        <f t="shared" si="133"/>
        <v>0</v>
      </c>
      <c r="AM455" s="309"/>
    </row>
    <row r="456" spans="1:39" s="281" customFormat="1" ht="15" outlineLevel="1">
      <c r="A456" s="507"/>
      <c r="B456" s="312"/>
      <c r="C456" s="310"/>
      <c r="D456" s="314"/>
      <c r="E456" s="314"/>
      <c r="F456" s="314"/>
      <c r="G456" s="314"/>
      <c r="H456" s="314"/>
      <c r="I456" s="314"/>
      <c r="J456" s="314"/>
      <c r="K456" s="314"/>
      <c r="L456" s="314"/>
      <c r="M456" s="314"/>
      <c r="N456" s="289"/>
      <c r="O456" s="314"/>
      <c r="P456" s="314"/>
      <c r="Q456" s="314"/>
      <c r="R456" s="314"/>
      <c r="S456" s="314"/>
      <c r="T456" s="314"/>
      <c r="U456" s="314"/>
      <c r="V456" s="314"/>
      <c r="W456" s="314"/>
      <c r="X456" s="314"/>
      <c r="Y456" s="416"/>
      <c r="Z456" s="414"/>
      <c r="AA456" s="414"/>
      <c r="AB456" s="414"/>
      <c r="AC456" s="414"/>
      <c r="AD456" s="414"/>
      <c r="AE456" s="414"/>
      <c r="AF456" s="414"/>
      <c r="AG456" s="414"/>
      <c r="AH456" s="414"/>
      <c r="AI456" s="414"/>
      <c r="AJ456" s="414"/>
      <c r="AK456" s="414"/>
      <c r="AL456" s="414"/>
      <c r="AM456" s="311"/>
    </row>
    <row r="457" spans="1:39" ht="15" outlineLevel="1">
      <c r="A457" s="507">
        <v>17</v>
      </c>
      <c r="B457" s="312" t="s">
        <v>9</v>
      </c>
      <c r="C457" s="289" t="s">
        <v>25</v>
      </c>
      <c r="D457" s="293"/>
      <c r="E457" s="293"/>
      <c r="F457" s="293"/>
      <c r="G457" s="293"/>
      <c r="H457" s="293"/>
      <c r="I457" s="293"/>
      <c r="J457" s="293"/>
      <c r="K457" s="293"/>
      <c r="L457" s="293"/>
      <c r="M457" s="293"/>
      <c r="N457" s="289"/>
      <c r="O457" s="293"/>
      <c r="P457" s="293"/>
      <c r="Q457" s="293"/>
      <c r="R457" s="293"/>
      <c r="S457" s="293"/>
      <c r="T457" s="293"/>
      <c r="U457" s="293"/>
      <c r="V457" s="293"/>
      <c r="W457" s="293"/>
      <c r="X457" s="293"/>
      <c r="Y457" s="413"/>
      <c r="Z457" s="413"/>
      <c r="AA457" s="413"/>
      <c r="AB457" s="413"/>
      <c r="AC457" s="413"/>
      <c r="AD457" s="413"/>
      <c r="AE457" s="413"/>
      <c r="AF457" s="413"/>
      <c r="AG457" s="413"/>
      <c r="AH457" s="413"/>
      <c r="AI457" s="413"/>
      <c r="AJ457" s="413"/>
      <c r="AK457" s="413"/>
      <c r="AL457" s="413"/>
      <c r="AM457" s="294">
        <f>SUM(Y457:AL457)</f>
        <v>0</v>
      </c>
    </row>
    <row r="458" spans="1:39" ht="15" outlineLevel="1">
      <c r="B458" s="292" t="s">
        <v>259</v>
      </c>
      <c r="C458" s="289" t="s">
        <v>163</v>
      </c>
      <c r="D458" s="293"/>
      <c r="E458" s="293"/>
      <c r="F458" s="293"/>
      <c r="G458" s="293"/>
      <c r="H458" s="293"/>
      <c r="I458" s="293"/>
      <c r="J458" s="293"/>
      <c r="K458" s="293"/>
      <c r="L458" s="293"/>
      <c r="M458" s="293"/>
      <c r="N458" s="289"/>
      <c r="O458" s="293"/>
      <c r="P458" s="293"/>
      <c r="Q458" s="293"/>
      <c r="R458" s="293"/>
      <c r="S458" s="293"/>
      <c r="T458" s="293"/>
      <c r="U458" s="293"/>
      <c r="V458" s="293"/>
      <c r="W458" s="293"/>
      <c r="X458" s="293"/>
      <c r="Y458" s="409">
        <f>Y457</f>
        <v>0</v>
      </c>
      <c r="Z458" s="409">
        <f>Z457</f>
        <v>0</v>
      </c>
      <c r="AA458" s="409">
        <f t="shared" ref="AA458:AL458" si="134">AA457</f>
        <v>0</v>
      </c>
      <c r="AB458" s="409">
        <f t="shared" si="134"/>
        <v>0</v>
      </c>
      <c r="AC458" s="409">
        <f t="shared" si="134"/>
        <v>0</v>
      </c>
      <c r="AD458" s="409">
        <f t="shared" si="134"/>
        <v>0</v>
      </c>
      <c r="AE458" s="409">
        <f t="shared" si="134"/>
        <v>0</v>
      </c>
      <c r="AF458" s="409">
        <f t="shared" si="134"/>
        <v>0</v>
      </c>
      <c r="AG458" s="409">
        <f t="shared" si="134"/>
        <v>0</v>
      </c>
      <c r="AH458" s="409">
        <f t="shared" si="134"/>
        <v>0</v>
      </c>
      <c r="AI458" s="409">
        <f t="shared" si="134"/>
        <v>0</v>
      </c>
      <c r="AJ458" s="409">
        <f t="shared" si="134"/>
        <v>0</v>
      </c>
      <c r="AK458" s="409">
        <f t="shared" si="134"/>
        <v>0</v>
      </c>
      <c r="AL458" s="409">
        <f t="shared" si="134"/>
        <v>0</v>
      </c>
      <c r="AM458" s="309"/>
    </row>
    <row r="459" spans="1:39" ht="15" outlineLevel="1">
      <c r="B459" s="313"/>
      <c r="C459" s="303"/>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17"/>
      <c r="Z459" s="418"/>
      <c r="AA459" s="418"/>
      <c r="AB459" s="418"/>
      <c r="AC459" s="418"/>
      <c r="AD459" s="418"/>
      <c r="AE459" s="418"/>
      <c r="AF459" s="418"/>
      <c r="AG459" s="418"/>
      <c r="AH459" s="418"/>
      <c r="AI459" s="418"/>
      <c r="AJ459" s="418"/>
      <c r="AK459" s="418"/>
      <c r="AL459" s="418"/>
      <c r="AM459" s="315"/>
    </row>
    <row r="460" spans="1:39" ht="15.45" outlineLevel="1">
      <c r="A460" s="508"/>
      <c r="B460" s="286" t="s">
        <v>10</v>
      </c>
      <c r="C460" s="287"/>
      <c r="D460" s="287"/>
      <c r="E460" s="287"/>
      <c r="F460" s="287"/>
      <c r="G460" s="287"/>
      <c r="H460" s="287"/>
      <c r="I460" s="287"/>
      <c r="J460" s="287"/>
      <c r="K460" s="287"/>
      <c r="L460" s="287"/>
      <c r="M460" s="287"/>
      <c r="N460" s="288"/>
      <c r="O460" s="287"/>
      <c r="P460" s="287"/>
      <c r="Q460" s="287"/>
      <c r="R460" s="287"/>
      <c r="S460" s="287"/>
      <c r="T460" s="287"/>
      <c r="U460" s="287"/>
      <c r="V460" s="287"/>
      <c r="W460" s="287"/>
      <c r="X460" s="287"/>
      <c r="Y460" s="412"/>
      <c r="Z460" s="412"/>
      <c r="AA460" s="412"/>
      <c r="AB460" s="412"/>
      <c r="AC460" s="412"/>
      <c r="AD460" s="412"/>
      <c r="AE460" s="412"/>
      <c r="AF460" s="412"/>
      <c r="AG460" s="412"/>
      <c r="AH460" s="412"/>
      <c r="AI460" s="412"/>
      <c r="AJ460" s="412"/>
      <c r="AK460" s="412"/>
      <c r="AL460" s="412"/>
      <c r="AM460" s="290"/>
    </row>
    <row r="461" spans="1:39" ht="15" outlineLevel="1">
      <c r="A461" s="507">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424"/>
      <c r="Z461" s="413"/>
      <c r="AA461" s="413"/>
      <c r="AB461" s="413"/>
      <c r="AC461" s="413"/>
      <c r="AD461" s="413"/>
      <c r="AE461" s="413"/>
      <c r="AF461" s="413"/>
      <c r="AG461" s="413"/>
      <c r="AH461" s="413"/>
      <c r="AI461" s="413"/>
      <c r="AJ461" s="413"/>
      <c r="AK461" s="413"/>
      <c r="AL461" s="413"/>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409">
        <f>Y461</f>
        <v>0</v>
      </c>
      <c r="Z462" s="409">
        <f>Z461</f>
        <v>0</v>
      </c>
      <c r="AA462" s="409">
        <f t="shared" ref="AA462:AL462" si="135">AA461</f>
        <v>0</v>
      </c>
      <c r="AB462" s="409">
        <f t="shared" si="135"/>
        <v>0</v>
      </c>
      <c r="AC462" s="409">
        <f t="shared" si="135"/>
        <v>0</v>
      </c>
      <c r="AD462" s="409">
        <f t="shared" si="135"/>
        <v>0</v>
      </c>
      <c r="AE462" s="409">
        <f t="shared" si="135"/>
        <v>0</v>
      </c>
      <c r="AF462" s="409">
        <f t="shared" si="135"/>
        <v>0</v>
      </c>
      <c r="AG462" s="409">
        <f t="shared" si="135"/>
        <v>0</v>
      </c>
      <c r="AH462" s="409">
        <f t="shared" si="135"/>
        <v>0</v>
      </c>
      <c r="AI462" s="409">
        <f t="shared" si="135"/>
        <v>0</v>
      </c>
      <c r="AJ462" s="409">
        <f t="shared" si="135"/>
        <v>0</v>
      </c>
      <c r="AK462" s="409">
        <f t="shared" si="135"/>
        <v>0</v>
      </c>
      <c r="AL462" s="409">
        <f t="shared" si="135"/>
        <v>0</v>
      </c>
      <c r="AM462" s="295"/>
    </row>
    <row r="463" spans="1:39" ht="15" outlineLevel="1">
      <c r="A463" s="510"/>
      <c r="B463" s="313"/>
      <c r="C463" s="303"/>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410"/>
      <c r="Z463" s="419"/>
      <c r="AA463" s="419"/>
      <c r="AB463" s="419"/>
      <c r="AC463" s="419"/>
      <c r="AD463" s="419"/>
      <c r="AE463" s="419"/>
      <c r="AF463" s="419"/>
      <c r="AG463" s="419"/>
      <c r="AH463" s="419"/>
      <c r="AI463" s="419"/>
      <c r="AJ463" s="419"/>
      <c r="AK463" s="419"/>
      <c r="AL463" s="419"/>
      <c r="AM463" s="304"/>
    </row>
    <row r="464" spans="1:39" ht="15" outlineLevel="1">
      <c r="A464" s="507">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408"/>
      <c r="Z464" s="413"/>
      <c r="AA464" s="413"/>
      <c r="AB464" s="413"/>
      <c r="AC464" s="413"/>
      <c r="AD464" s="413"/>
      <c r="AE464" s="413"/>
      <c r="AF464" s="413"/>
      <c r="AG464" s="413"/>
      <c r="AH464" s="413"/>
      <c r="AI464" s="413"/>
      <c r="AJ464" s="413"/>
      <c r="AK464" s="413"/>
      <c r="AL464" s="413"/>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409">
        <f>Y464</f>
        <v>0</v>
      </c>
      <c r="Z465" s="409">
        <f>Z464</f>
        <v>0</v>
      </c>
      <c r="AA465" s="409">
        <f t="shared" ref="AA465:AL465" si="136">AA464</f>
        <v>0</v>
      </c>
      <c r="AB465" s="409">
        <f t="shared" si="136"/>
        <v>0</v>
      </c>
      <c r="AC465" s="409">
        <f t="shared" si="136"/>
        <v>0</v>
      </c>
      <c r="AD465" s="409">
        <f t="shared" si="136"/>
        <v>0</v>
      </c>
      <c r="AE465" s="409">
        <f t="shared" si="136"/>
        <v>0</v>
      </c>
      <c r="AF465" s="409">
        <f t="shared" si="136"/>
        <v>0</v>
      </c>
      <c r="AG465" s="409">
        <f t="shared" si="136"/>
        <v>0</v>
      </c>
      <c r="AH465" s="409">
        <f t="shared" si="136"/>
        <v>0</v>
      </c>
      <c r="AI465" s="409">
        <f t="shared" si="136"/>
        <v>0</v>
      </c>
      <c r="AJ465" s="409">
        <f t="shared" si="136"/>
        <v>0</v>
      </c>
      <c r="AK465" s="409">
        <f t="shared" si="136"/>
        <v>0</v>
      </c>
      <c r="AL465" s="409">
        <f t="shared" si="136"/>
        <v>0</v>
      </c>
      <c r="AM465" s="295"/>
    </row>
    <row r="466" spans="1:39" ht="15" outlineLevel="1">
      <c r="B466" s="313"/>
      <c r="C466" s="303"/>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420"/>
      <c r="Z466" s="420"/>
      <c r="AA466" s="410"/>
      <c r="AB466" s="410"/>
      <c r="AC466" s="410"/>
      <c r="AD466" s="410"/>
      <c r="AE466" s="410"/>
      <c r="AF466" s="410"/>
      <c r="AG466" s="410"/>
      <c r="AH466" s="410"/>
      <c r="AI466" s="410"/>
      <c r="AJ466" s="410"/>
      <c r="AK466" s="410"/>
      <c r="AL466" s="410"/>
      <c r="AM466" s="304"/>
    </row>
    <row r="467" spans="1:39" ht="15" outlineLevel="1">
      <c r="A467" s="507">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408"/>
      <c r="Z467" s="413"/>
      <c r="AA467" s="413"/>
      <c r="AB467" s="413"/>
      <c r="AC467" s="413"/>
      <c r="AD467" s="413"/>
      <c r="AE467" s="413"/>
      <c r="AF467" s="413"/>
      <c r="AG467" s="413"/>
      <c r="AH467" s="413"/>
      <c r="AI467" s="413"/>
      <c r="AJ467" s="413"/>
      <c r="AK467" s="413"/>
      <c r="AL467" s="413"/>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409">
        <f>Y467</f>
        <v>0</v>
      </c>
      <c r="Z468" s="409">
        <f>Z467</f>
        <v>0</v>
      </c>
      <c r="AA468" s="409">
        <f t="shared" ref="AA468:AL468" si="137">AA467</f>
        <v>0</v>
      </c>
      <c r="AB468" s="409">
        <f t="shared" si="137"/>
        <v>0</v>
      </c>
      <c r="AC468" s="409">
        <f t="shared" si="137"/>
        <v>0</v>
      </c>
      <c r="AD468" s="409">
        <f t="shared" si="137"/>
        <v>0</v>
      </c>
      <c r="AE468" s="409">
        <f t="shared" si="137"/>
        <v>0</v>
      </c>
      <c r="AF468" s="409">
        <f t="shared" si="137"/>
        <v>0</v>
      </c>
      <c r="AG468" s="409">
        <f t="shared" si="137"/>
        <v>0</v>
      </c>
      <c r="AH468" s="409">
        <f t="shared" si="137"/>
        <v>0</v>
      </c>
      <c r="AI468" s="409">
        <f t="shared" si="137"/>
        <v>0</v>
      </c>
      <c r="AJ468" s="409">
        <f t="shared" si="137"/>
        <v>0</v>
      </c>
      <c r="AK468" s="409">
        <f t="shared" si="137"/>
        <v>0</v>
      </c>
      <c r="AL468" s="409">
        <f t="shared" si="137"/>
        <v>0</v>
      </c>
      <c r="AM468" s="304"/>
    </row>
    <row r="469" spans="1:39" ht="15" outlineLevel="1">
      <c r="B469" s="313"/>
      <c r="C469" s="303"/>
      <c r="D469" s="289"/>
      <c r="E469" s="289"/>
      <c r="F469" s="289"/>
      <c r="G469" s="289"/>
      <c r="H469" s="289"/>
      <c r="I469" s="289"/>
      <c r="J469" s="289"/>
      <c r="K469" s="289"/>
      <c r="L469" s="289"/>
      <c r="M469" s="289"/>
      <c r="N469" s="316"/>
      <c r="O469" s="289"/>
      <c r="P469" s="289"/>
      <c r="Q469" s="289"/>
      <c r="R469" s="289"/>
      <c r="S469" s="289"/>
      <c r="T469" s="289"/>
      <c r="U469" s="289"/>
      <c r="V469" s="289"/>
      <c r="W469" s="289"/>
      <c r="X469" s="289"/>
      <c r="Y469" s="410"/>
      <c r="Z469" s="410"/>
      <c r="AA469" s="410"/>
      <c r="AB469" s="410"/>
      <c r="AC469" s="410"/>
      <c r="AD469" s="410"/>
      <c r="AE469" s="410"/>
      <c r="AF469" s="410"/>
      <c r="AG469" s="410"/>
      <c r="AH469" s="410"/>
      <c r="AI469" s="410"/>
      <c r="AJ469" s="410"/>
      <c r="AK469" s="410"/>
      <c r="AL469" s="410"/>
      <c r="AM469" s="304"/>
    </row>
    <row r="470" spans="1:39" ht="15" outlineLevel="1">
      <c r="A470" s="507">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408"/>
      <c r="Z470" s="413"/>
      <c r="AA470" s="413"/>
      <c r="AB470" s="413"/>
      <c r="AC470" s="413"/>
      <c r="AD470" s="413"/>
      <c r="AE470" s="413"/>
      <c r="AF470" s="413"/>
      <c r="AG470" s="413"/>
      <c r="AH470" s="413"/>
      <c r="AI470" s="413"/>
      <c r="AJ470" s="413"/>
      <c r="AK470" s="413"/>
      <c r="AL470" s="413"/>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409">
        <f>Y470</f>
        <v>0</v>
      </c>
      <c r="Z471" s="409">
        <f>Z470</f>
        <v>0</v>
      </c>
      <c r="AA471" s="409">
        <f t="shared" ref="AA471:AL471" si="138">AA470</f>
        <v>0</v>
      </c>
      <c r="AB471" s="409">
        <f t="shared" si="138"/>
        <v>0</v>
      </c>
      <c r="AC471" s="409">
        <f t="shared" si="138"/>
        <v>0</v>
      </c>
      <c r="AD471" s="409">
        <f t="shared" si="138"/>
        <v>0</v>
      </c>
      <c r="AE471" s="409">
        <f t="shared" si="138"/>
        <v>0</v>
      </c>
      <c r="AF471" s="409">
        <f t="shared" si="138"/>
        <v>0</v>
      </c>
      <c r="AG471" s="409">
        <f t="shared" si="138"/>
        <v>0</v>
      </c>
      <c r="AH471" s="409">
        <f t="shared" si="138"/>
        <v>0</v>
      </c>
      <c r="AI471" s="409">
        <f t="shared" si="138"/>
        <v>0</v>
      </c>
      <c r="AJ471" s="409">
        <f t="shared" si="138"/>
        <v>0</v>
      </c>
      <c r="AK471" s="409">
        <f t="shared" si="138"/>
        <v>0</v>
      </c>
      <c r="AL471" s="409">
        <f t="shared" si="138"/>
        <v>0</v>
      </c>
      <c r="AM471" s="295"/>
    </row>
    <row r="472" spans="1:39" ht="15" outlineLevel="1">
      <c r="B472" s="313"/>
      <c r="C472" s="303"/>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420"/>
      <c r="Z472" s="410"/>
      <c r="AA472" s="410"/>
      <c r="AB472" s="410"/>
      <c r="AC472" s="410"/>
      <c r="AD472" s="410"/>
      <c r="AE472" s="410"/>
      <c r="AF472" s="410"/>
      <c r="AG472" s="410"/>
      <c r="AH472" s="410"/>
      <c r="AI472" s="410"/>
      <c r="AJ472" s="410"/>
      <c r="AK472" s="410"/>
      <c r="AL472" s="410"/>
      <c r="AM472" s="304"/>
    </row>
    <row r="473" spans="1:39" ht="15" outlineLevel="1">
      <c r="A473" s="507">
        <v>22</v>
      </c>
      <c r="B473" s="313" t="s">
        <v>9</v>
      </c>
      <c r="C473" s="289" t="s">
        <v>25</v>
      </c>
      <c r="D473" s="293"/>
      <c r="E473" s="293"/>
      <c r="F473" s="293"/>
      <c r="G473" s="293"/>
      <c r="H473" s="293"/>
      <c r="I473" s="293"/>
      <c r="J473" s="293"/>
      <c r="K473" s="293"/>
      <c r="L473" s="293"/>
      <c r="M473" s="293"/>
      <c r="N473" s="289"/>
      <c r="O473" s="293"/>
      <c r="P473" s="293"/>
      <c r="Q473" s="293"/>
      <c r="R473" s="293"/>
      <c r="S473" s="293"/>
      <c r="T473" s="293"/>
      <c r="U473" s="293"/>
      <c r="V473" s="293"/>
      <c r="W473" s="293"/>
      <c r="X473" s="293"/>
      <c r="Y473" s="408"/>
      <c r="Z473" s="413"/>
      <c r="AA473" s="413"/>
      <c r="AB473" s="413"/>
      <c r="AC473" s="413"/>
      <c r="AD473" s="413"/>
      <c r="AE473" s="413"/>
      <c r="AF473" s="413"/>
      <c r="AG473" s="413"/>
      <c r="AH473" s="413"/>
      <c r="AI473" s="413"/>
      <c r="AJ473" s="413"/>
      <c r="AK473" s="413"/>
      <c r="AL473" s="413"/>
      <c r="AM473" s="294">
        <f>SUM(Y473:AL473)</f>
        <v>0</v>
      </c>
    </row>
    <row r="474" spans="1:39" ht="15" outlineLevel="1">
      <c r="B474" s="292" t="s">
        <v>259</v>
      </c>
      <c r="C474" s="289" t="s">
        <v>163</v>
      </c>
      <c r="D474" s="293"/>
      <c r="E474" s="293"/>
      <c r="F474" s="293"/>
      <c r="G474" s="293"/>
      <c r="H474" s="293"/>
      <c r="I474" s="293"/>
      <c r="J474" s="293"/>
      <c r="K474" s="293"/>
      <c r="L474" s="293"/>
      <c r="M474" s="293"/>
      <c r="N474" s="289"/>
      <c r="O474" s="293"/>
      <c r="P474" s="293"/>
      <c r="Q474" s="293"/>
      <c r="R474" s="293"/>
      <c r="S474" s="293"/>
      <c r="T474" s="293"/>
      <c r="U474" s="293"/>
      <c r="V474" s="293"/>
      <c r="W474" s="293"/>
      <c r="X474" s="293"/>
      <c r="Y474" s="409">
        <f>Y473</f>
        <v>0</v>
      </c>
      <c r="Z474" s="409">
        <f>Z473</f>
        <v>0</v>
      </c>
      <c r="AA474" s="409">
        <f t="shared" ref="AA474:AL474" si="139">AA473</f>
        <v>0</v>
      </c>
      <c r="AB474" s="409">
        <f t="shared" si="139"/>
        <v>0</v>
      </c>
      <c r="AC474" s="409">
        <f t="shared" si="139"/>
        <v>0</v>
      </c>
      <c r="AD474" s="409">
        <f t="shared" si="139"/>
        <v>0</v>
      </c>
      <c r="AE474" s="409">
        <f t="shared" si="139"/>
        <v>0</v>
      </c>
      <c r="AF474" s="409">
        <f t="shared" si="139"/>
        <v>0</v>
      </c>
      <c r="AG474" s="409">
        <f t="shared" si="139"/>
        <v>0</v>
      </c>
      <c r="AH474" s="409">
        <f t="shared" si="139"/>
        <v>0</v>
      </c>
      <c r="AI474" s="409">
        <f t="shared" si="139"/>
        <v>0</v>
      </c>
      <c r="AJ474" s="409">
        <f t="shared" si="139"/>
        <v>0</v>
      </c>
      <c r="AK474" s="409">
        <f t="shared" si="139"/>
        <v>0</v>
      </c>
      <c r="AL474" s="409">
        <f t="shared" si="139"/>
        <v>0</v>
      </c>
      <c r="AM474" s="304"/>
    </row>
    <row r="475" spans="1:39" ht="15" outlineLevel="1">
      <c r="B475" s="313"/>
      <c r="C475" s="303"/>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410"/>
      <c r="Z475" s="410"/>
      <c r="AA475" s="410"/>
      <c r="AB475" s="410"/>
      <c r="AC475" s="410"/>
      <c r="AD475" s="410"/>
      <c r="AE475" s="410"/>
      <c r="AF475" s="410"/>
      <c r="AG475" s="410"/>
      <c r="AH475" s="410"/>
      <c r="AI475" s="410"/>
      <c r="AJ475" s="410"/>
      <c r="AK475" s="410"/>
      <c r="AL475" s="410"/>
      <c r="AM475" s="304"/>
    </row>
    <row r="476" spans="1:39" ht="15.45" outlineLevel="1">
      <c r="A476" s="508"/>
      <c r="B476" s="286" t="s">
        <v>14</v>
      </c>
      <c r="C476" s="287"/>
      <c r="D476" s="288"/>
      <c r="E476" s="288"/>
      <c r="F476" s="288"/>
      <c r="G476" s="288"/>
      <c r="H476" s="288"/>
      <c r="I476" s="288"/>
      <c r="J476" s="288"/>
      <c r="K476" s="288"/>
      <c r="L476" s="288"/>
      <c r="M476" s="288"/>
      <c r="N476" s="288"/>
      <c r="O476" s="288"/>
      <c r="P476" s="287"/>
      <c r="Q476" s="287"/>
      <c r="R476" s="287"/>
      <c r="S476" s="287"/>
      <c r="T476" s="287"/>
      <c r="U476" s="287"/>
      <c r="V476" s="287"/>
      <c r="W476" s="287"/>
      <c r="X476" s="287"/>
      <c r="Y476" s="412"/>
      <c r="Z476" s="412"/>
      <c r="AA476" s="412"/>
      <c r="AB476" s="412"/>
      <c r="AC476" s="412"/>
      <c r="AD476" s="412"/>
      <c r="AE476" s="412"/>
      <c r="AF476" s="412"/>
      <c r="AG476" s="412"/>
      <c r="AH476" s="412"/>
      <c r="AI476" s="412"/>
      <c r="AJ476" s="412"/>
      <c r="AK476" s="412"/>
      <c r="AL476" s="412"/>
      <c r="AM476" s="290"/>
    </row>
    <row r="477" spans="1:39" ht="15" outlineLevel="1">
      <c r="A477" s="507">
        <v>23</v>
      </c>
      <c r="B477" s="313" t="s">
        <v>14</v>
      </c>
      <c r="C477" s="289" t="s">
        <v>25</v>
      </c>
      <c r="D477" s="293">
        <v>4581.4166450000002</v>
      </c>
      <c r="E477" s="293">
        <v>4575.437954</v>
      </c>
      <c r="F477" s="293">
        <v>4158.3568859999996</v>
      </c>
      <c r="G477" s="293">
        <v>3973.7311289999998</v>
      </c>
      <c r="H477" s="293">
        <v>3789.1053430000002</v>
      </c>
      <c r="I477" s="293">
        <v>3789.1053430000002</v>
      </c>
      <c r="J477" s="293">
        <v>3789.1053430000002</v>
      </c>
      <c r="K477" s="293">
        <v>3789.1053430000002</v>
      </c>
      <c r="L477" s="293">
        <v>2196.423252</v>
      </c>
      <c r="M477" s="293">
        <v>2196.423252</v>
      </c>
      <c r="N477" s="289"/>
      <c r="O477" s="293">
        <v>0.39083487</v>
      </c>
      <c r="P477" s="293">
        <v>0.39052785699999998</v>
      </c>
      <c r="Q477" s="293">
        <v>0.36880644899999998</v>
      </c>
      <c r="R477" s="293">
        <v>0.35917379999999999</v>
      </c>
      <c r="S477" s="293">
        <v>0.34954115000000002</v>
      </c>
      <c r="T477" s="293">
        <v>0.34954115000000002</v>
      </c>
      <c r="U477" s="293">
        <v>0.34954115000000002</v>
      </c>
      <c r="V477" s="293">
        <v>0.34954115000000002</v>
      </c>
      <c r="W477" s="293">
        <v>0.26659709100000001</v>
      </c>
      <c r="X477" s="293">
        <v>0.26659709100000001</v>
      </c>
      <c r="Y477" s="468">
        <v>1</v>
      </c>
      <c r="Z477" s="408"/>
      <c r="AA477" s="408"/>
      <c r="AB477" s="408"/>
      <c r="AC477" s="408"/>
      <c r="AD477" s="408"/>
      <c r="AE477" s="408"/>
      <c r="AF477" s="408"/>
      <c r="AG477" s="408"/>
      <c r="AH477" s="408"/>
      <c r="AI477" s="408"/>
      <c r="AJ477" s="408"/>
      <c r="AK477" s="408"/>
      <c r="AL477" s="408"/>
      <c r="AM477" s="294">
        <f>SUM(Y477:AL477)</f>
        <v>1</v>
      </c>
    </row>
    <row r="478" spans="1:39" ht="15" outlineLevel="1">
      <c r="B478" s="292" t="s">
        <v>259</v>
      </c>
      <c r="C478" s="289" t="s">
        <v>163</v>
      </c>
      <c r="D478" s="293"/>
      <c r="E478" s="293"/>
      <c r="F478" s="293"/>
      <c r="G478" s="293"/>
      <c r="H478" s="293"/>
      <c r="I478" s="293"/>
      <c r="J478" s="293"/>
      <c r="K478" s="293"/>
      <c r="L478" s="293"/>
      <c r="M478" s="293"/>
      <c r="N478" s="466"/>
      <c r="O478" s="293"/>
      <c r="P478" s="293"/>
      <c r="Q478" s="293"/>
      <c r="R478" s="293"/>
      <c r="S478" s="293"/>
      <c r="T478" s="293"/>
      <c r="U478" s="293"/>
      <c r="V478" s="293"/>
      <c r="W478" s="293"/>
      <c r="X478" s="293"/>
      <c r="Y478" s="409">
        <v>1</v>
      </c>
      <c r="Z478" s="409">
        <f>Z477</f>
        <v>0</v>
      </c>
      <c r="AA478" s="409">
        <f t="shared" ref="AA478:AL478" si="140">AA477</f>
        <v>0</v>
      </c>
      <c r="AB478" s="409">
        <f t="shared" si="140"/>
        <v>0</v>
      </c>
      <c r="AC478" s="409">
        <f t="shared" si="140"/>
        <v>0</v>
      </c>
      <c r="AD478" s="409">
        <f t="shared" si="140"/>
        <v>0</v>
      </c>
      <c r="AE478" s="409">
        <f t="shared" si="140"/>
        <v>0</v>
      </c>
      <c r="AF478" s="409">
        <f t="shared" si="140"/>
        <v>0</v>
      </c>
      <c r="AG478" s="409">
        <f t="shared" si="140"/>
        <v>0</v>
      </c>
      <c r="AH478" s="409">
        <f t="shared" si="140"/>
        <v>0</v>
      </c>
      <c r="AI478" s="409">
        <f t="shared" si="140"/>
        <v>0</v>
      </c>
      <c r="AJ478" s="409">
        <f t="shared" si="140"/>
        <v>0</v>
      </c>
      <c r="AK478" s="409">
        <f t="shared" si="140"/>
        <v>0</v>
      </c>
      <c r="AL478" s="409">
        <f t="shared" si="140"/>
        <v>0</v>
      </c>
      <c r="AM478" s="295"/>
    </row>
    <row r="479" spans="1:39" ht="15" outlineLevel="1">
      <c r="B479" s="313"/>
      <c r="C479" s="303"/>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10"/>
      <c r="Z479" s="410"/>
      <c r="AA479" s="410"/>
      <c r="AB479" s="410"/>
      <c r="AC479" s="410"/>
      <c r="AD479" s="410"/>
      <c r="AE479" s="410"/>
      <c r="AF479" s="410"/>
      <c r="AG479" s="410"/>
      <c r="AH479" s="410"/>
      <c r="AI479" s="410"/>
      <c r="AJ479" s="410"/>
      <c r="AK479" s="410"/>
      <c r="AL479" s="410"/>
      <c r="AM479" s="304"/>
    </row>
    <row r="480" spans="1:39" s="291" customFormat="1" ht="15.45" outlineLevel="1">
      <c r="A480" s="508"/>
      <c r="B480" s="286" t="s">
        <v>487</v>
      </c>
      <c r="C480" s="287"/>
      <c r="D480" s="288"/>
      <c r="E480" s="288"/>
      <c r="F480" s="288"/>
      <c r="G480" s="288"/>
      <c r="H480" s="288"/>
      <c r="I480" s="288"/>
      <c r="J480" s="288"/>
      <c r="K480" s="288"/>
      <c r="L480" s="288"/>
      <c r="M480" s="288"/>
      <c r="N480" s="288"/>
      <c r="O480" s="288"/>
      <c r="P480" s="287"/>
      <c r="Q480" s="287"/>
      <c r="R480" s="287"/>
      <c r="S480" s="287"/>
      <c r="T480" s="287"/>
      <c r="U480" s="287"/>
      <c r="V480" s="287"/>
      <c r="W480" s="287"/>
      <c r="X480" s="287"/>
      <c r="Y480" s="412"/>
      <c r="Z480" s="412"/>
      <c r="AA480" s="412"/>
      <c r="AB480" s="412"/>
      <c r="AC480" s="412"/>
      <c r="AD480" s="412"/>
      <c r="AE480" s="412"/>
      <c r="AF480" s="412"/>
      <c r="AG480" s="412"/>
      <c r="AH480" s="412"/>
      <c r="AI480" s="412"/>
      <c r="AJ480" s="412"/>
      <c r="AK480" s="412"/>
      <c r="AL480" s="412"/>
      <c r="AM480" s="290"/>
    </row>
    <row r="481" spans="1:39" s="281" customFormat="1" ht="15" outlineLevel="1">
      <c r="A481" s="507">
        <v>24</v>
      </c>
      <c r="B481" s="313" t="s">
        <v>14</v>
      </c>
      <c r="C481" s="289" t="s">
        <v>25</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8"/>
      <c r="Z481" s="408"/>
      <c r="AA481" s="408"/>
      <c r="AB481" s="408"/>
      <c r="AC481" s="408"/>
      <c r="AD481" s="408"/>
      <c r="AE481" s="408"/>
      <c r="AF481" s="408"/>
      <c r="AG481" s="408"/>
      <c r="AH481" s="408"/>
      <c r="AI481" s="408"/>
      <c r="AJ481" s="408"/>
      <c r="AK481" s="408"/>
      <c r="AL481" s="408"/>
      <c r="AM481" s="294">
        <f>SUM(Y481:AL481)</f>
        <v>0</v>
      </c>
    </row>
    <row r="482" spans="1:39" s="281" customFormat="1" ht="15" outlineLevel="1">
      <c r="A482" s="507"/>
      <c r="B482" s="313" t="s">
        <v>259</v>
      </c>
      <c r="C482" s="289" t="s">
        <v>163</v>
      </c>
      <c r="D482" s="293"/>
      <c r="E482" s="293"/>
      <c r="F482" s="293"/>
      <c r="G482" s="293"/>
      <c r="H482" s="293"/>
      <c r="I482" s="293"/>
      <c r="J482" s="293"/>
      <c r="K482" s="293"/>
      <c r="L482" s="293"/>
      <c r="M482" s="293"/>
      <c r="N482" s="466"/>
      <c r="O482" s="293"/>
      <c r="P482" s="293"/>
      <c r="Q482" s="293"/>
      <c r="R482" s="293"/>
      <c r="S482" s="293"/>
      <c r="T482" s="293"/>
      <c r="U482" s="293"/>
      <c r="V482" s="293"/>
      <c r="W482" s="293"/>
      <c r="X482" s="293"/>
      <c r="Y482" s="409">
        <f>Y481</f>
        <v>0</v>
      </c>
      <c r="Z482" s="409">
        <f>Z481</f>
        <v>0</v>
      </c>
      <c r="AA482" s="409">
        <f t="shared" ref="AA482:AL482" si="141">AA481</f>
        <v>0</v>
      </c>
      <c r="AB482" s="409">
        <f t="shared" si="141"/>
        <v>0</v>
      </c>
      <c r="AC482" s="409">
        <f t="shared" si="141"/>
        <v>0</v>
      </c>
      <c r="AD482" s="409">
        <f t="shared" si="141"/>
        <v>0</v>
      </c>
      <c r="AE482" s="409">
        <f t="shared" si="141"/>
        <v>0</v>
      </c>
      <c r="AF482" s="409">
        <f t="shared" si="141"/>
        <v>0</v>
      </c>
      <c r="AG482" s="409">
        <f t="shared" si="141"/>
        <v>0</v>
      </c>
      <c r="AH482" s="409">
        <f t="shared" si="141"/>
        <v>0</v>
      </c>
      <c r="AI482" s="409">
        <f t="shared" si="141"/>
        <v>0</v>
      </c>
      <c r="AJ482" s="409">
        <f t="shared" si="141"/>
        <v>0</v>
      </c>
      <c r="AK482" s="409">
        <f t="shared" si="141"/>
        <v>0</v>
      </c>
      <c r="AL482" s="409">
        <f t="shared" si="141"/>
        <v>0</v>
      </c>
      <c r="AM482" s="295"/>
    </row>
    <row r="483" spans="1:39" s="281" customFormat="1" ht="15" outlineLevel="1">
      <c r="A483" s="507"/>
      <c r="B483" s="313"/>
      <c r="C483" s="303"/>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10"/>
      <c r="AA483" s="410"/>
      <c r="AB483" s="410"/>
      <c r="AC483" s="410"/>
      <c r="AD483" s="410"/>
      <c r="AE483" s="410"/>
      <c r="AF483" s="410"/>
      <c r="AG483" s="410"/>
      <c r="AH483" s="410"/>
      <c r="AI483" s="410"/>
      <c r="AJ483" s="410"/>
      <c r="AK483" s="410"/>
      <c r="AL483" s="410"/>
      <c r="AM483" s="304"/>
    </row>
    <row r="484" spans="1:39" s="281" customFormat="1" ht="15" outlineLevel="1">
      <c r="A484" s="507">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413"/>
      <c r="Z484" s="413"/>
      <c r="AA484" s="413"/>
      <c r="AB484" s="413"/>
      <c r="AC484" s="413"/>
      <c r="AD484" s="413"/>
      <c r="AE484" s="413"/>
      <c r="AF484" s="413"/>
      <c r="AG484" s="413"/>
      <c r="AH484" s="413"/>
      <c r="AI484" s="413"/>
      <c r="AJ484" s="413"/>
      <c r="AK484" s="413"/>
      <c r="AL484" s="413"/>
      <c r="AM484" s="294">
        <f>SUM(Y484:AL484)</f>
        <v>0</v>
      </c>
    </row>
    <row r="485" spans="1:39" s="281" customFormat="1" ht="15" outlineLevel="1">
      <c r="A485" s="507"/>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409">
        <f>Y484</f>
        <v>0</v>
      </c>
      <c r="Z485" s="409">
        <f>Z484</f>
        <v>0</v>
      </c>
      <c r="AA485" s="409">
        <f t="shared" ref="AA485:AL485" si="142">AA484</f>
        <v>0</v>
      </c>
      <c r="AB485" s="409">
        <f t="shared" si="142"/>
        <v>0</v>
      </c>
      <c r="AC485" s="409">
        <f t="shared" si="142"/>
        <v>0</v>
      </c>
      <c r="AD485" s="409">
        <f t="shared" si="142"/>
        <v>0</v>
      </c>
      <c r="AE485" s="409">
        <f t="shared" si="142"/>
        <v>0</v>
      </c>
      <c r="AF485" s="409">
        <f t="shared" si="142"/>
        <v>0</v>
      </c>
      <c r="AG485" s="409">
        <f t="shared" si="142"/>
        <v>0</v>
      </c>
      <c r="AH485" s="409">
        <f t="shared" si="142"/>
        <v>0</v>
      </c>
      <c r="AI485" s="409">
        <f t="shared" si="142"/>
        <v>0</v>
      </c>
      <c r="AJ485" s="409">
        <f t="shared" si="142"/>
        <v>0</v>
      </c>
      <c r="AK485" s="409">
        <f t="shared" si="142"/>
        <v>0</v>
      </c>
      <c r="AL485" s="409">
        <f t="shared" si="142"/>
        <v>0</v>
      </c>
      <c r="AM485" s="309"/>
    </row>
    <row r="486" spans="1:39" s="281" customFormat="1" ht="15" outlineLevel="1">
      <c r="A486" s="507"/>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45" outlineLevel="1">
      <c r="A487" s="508"/>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7">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10"/>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7">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45" outlineLevel="1">
      <c r="A493" s="510"/>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7">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10"/>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7">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7">
        <v>30</v>
      </c>
      <c r="B500" s="312" t="s">
        <v>488</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7"/>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7"/>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45" outlineLevel="1">
      <c r="A503" s="507"/>
      <c r="B503" s="286" t="s">
        <v>489</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7">
        <v>31</v>
      </c>
      <c r="B504" s="322" t="s">
        <v>490</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7"/>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7"/>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7">
        <v>32</v>
      </c>
      <c r="B507" s="322" t="s">
        <v>491</v>
      </c>
      <c r="C507" s="289" t="s">
        <v>25</v>
      </c>
      <c r="D507" s="293">
        <v>0</v>
      </c>
      <c r="E507" s="293">
        <v>0</v>
      </c>
      <c r="F507" s="293">
        <v>0</v>
      </c>
      <c r="G507" s="293">
        <v>0</v>
      </c>
      <c r="H507" s="293">
        <v>0</v>
      </c>
      <c r="I507" s="293">
        <v>0</v>
      </c>
      <c r="J507" s="293">
        <v>0</v>
      </c>
      <c r="K507" s="293">
        <v>0</v>
      </c>
      <c r="L507" s="293">
        <v>0</v>
      </c>
      <c r="M507" s="293">
        <v>0</v>
      </c>
      <c r="N507" s="293">
        <v>0</v>
      </c>
      <c r="O507" s="293">
        <v>30.486758529999999</v>
      </c>
      <c r="P507" s="293">
        <v>0</v>
      </c>
      <c r="Q507" s="293">
        <v>0</v>
      </c>
      <c r="R507" s="293">
        <v>0</v>
      </c>
      <c r="S507" s="293">
        <v>0</v>
      </c>
      <c r="T507" s="293">
        <v>0</v>
      </c>
      <c r="U507" s="293">
        <v>0</v>
      </c>
      <c r="V507" s="293">
        <v>0</v>
      </c>
      <c r="W507" s="293">
        <v>0</v>
      </c>
      <c r="X507" s="293">
        <v>0</v>
      </c>
      <c r="Y507" s="408">
        <v>1</v>
      </c>
      <c r="Z507" s="408"/>
      <c r="AA507" s="408"/>
      <c r="AB507" s="408"/>
      <c r="AC507" s="408"/>
      <c r="AD507" s="408"/>
      <c r="AE507" s="408"/>
      <c r="AF507" s="408"/>
      <c r="AG507" s="408"/>
      <c r="AH507" s="408"/>
      <c r="AI507" s="408"/>
      <c r="AJ507" s="408"/>
      <c r="AK507" s="408"/>
      <c r="AL507" s="408"/>
      <c r="AM507" s="294">
        <f>SUM(Y507:AL507)</f>
        <v>1</v>
      </c>
    </row>
    <row r="508" spans="1:39" s="281" customFormat="1" ht="15" outlineLevel="1">
      <c r="A508" s="507"/>
      <c r="B508" s="322" t="s">
        <v>259</v>
      </c>
      <c r="C508" s="289" t="s">
        <v>163</v>
      </c>
      <c r="D508" s="293"/>
      <c r="E508" s="293"/>
      <c r="F508" s="293"/>
      <c r="G508" s="293"/>
      <c r="H508" s="293"/>
      <c r="I508" s="293"/>
      <c r="J508" s="293"/>
      <c r="K508" s="293"/>
      <c r="L508" s="293"/>
      <c r="M508" s="293"/>
      <c r="N508" s="293">
        <v>0</v>
      </c>
      <c r="O508" s="293"/>
      <c r="P508" s="293"/>
      <c r="Q508" s="293"/>
      <c r="R508" s="293"/>
      <c r="S508" s="293"/>
      <c r="T508" s="293"/>
      <c r="U508" s="293"/>
      <c r="V508" s="293"/>
      <c r="W508" s="293"/>
      <c r="X508" s="293"/>
      <c r="Y508" s="409">
        <v>1</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7"/>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7">
        <v>33</v>
      </c>
      <c r="B510" s="322" t="s">
        <v>492</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7"/>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45">
      <c r="B513" s="325" t="s">
        <v>260</v>
      </c>
      <c r="C513" s="327"/>
      <c r="D513" s="327">
        <f>SUM(D408:D511)</f>
        <v>328296.30182138673</v>
      </c>
      <c r="E513" s="327"/>
      <c r="F513" s="327"/>
      <c r="G513" s="327"/>
      <c r="H513" s="327"/>
      <c r="I513" s="327"/>
      <c r="J513" s="327"/>
      <c r="K513" s="327"/>
      <c r="L513" s="327"/>
      <c r="M513" s="327"/>
      <c r="N513" s="327"/>
      <c r="O513" s="327">
        <f>SUM(O408:O511)</f>
        <v>83.398016688251076</v>
      </c>
      <c r="P513" s="327"/>
      <c r="Q513" s="327"/>
      <c r="R513" s="327"/>
      <c r="S513" s="327"/>
      <c r="T513" s="327"/>
      <c r="U513" s="327"/>
      <c r="V513" s="327"/>
      <c r="W513" s="327"/>
      <c r="X513" s="327"/>
      <c r="Y513" s="327">
        <f>IF(Y407="kWh",SUMPRODUCT(D408:D511,Y408:Y511))</f>
        <v>149693.41741138673</v>
      </c>
      <c r="Z513" s="327">
        <f>IF(Z407="kWh",SUMPRODUCT(D408:D511,Z408:Z511))</f>
        <v>94619.818516999992</v>
      </c>
      <c r="AA513" s="327">
        <f>IF(AA407="kW",SUMPRODUCT(N408:N511,O408:O511,AA408:AA511),SUMPRODUCT(D408:D511,AA408:AA511))</f>
        <v>151.9973260248</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4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99840</v>
      </c>
      <c r="Z514" s="326">
        <f>HLOOKUP(Z406,'2. LRAMVA Threshold'!$B$42:$Q$53,6,FALSE)</f>
        <v>95680</v>
      </c>
      <c r="AA514" s="326">
        <f>HLOOKUP(AA406,'2. LRAMVA Threshold'!$B$42:$Q$53,6,FALSE)</f>
        <v>250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1.77E-2</v>
      </c>
      <c r="Z516" s="339">
        <f>HLOOKUP(Z$20,'3.  Distribution Rates'!$C$122:$P$133,6,FALSE)</f>
        <v>1.3599999999999999E-2</v>
      </c>
      <c r="AA516" s="339">
        <f>HLOOKUP(AA$20,'3.  Distribution Rates'!$C$122:$P$133,6,FALSE)</f>
        <v>3.8414999999999999</v>
      </c>
      <c r="AB516" s="339">
        <f>HLOOKUP(AB$20,'3.  Distribution Rates'!$C$122:$P$133,6,FALSE)</f>
        <v>16.631399999999999</v>
      </c>
      <c r="AC516" s="339">
        <f>HLOOKUP(AC$20,'3.  Distribution Rates'!$C$122:$P$133,6,FALSE)</f>
        <v>27.379899999999999</v>
      </c>
      <c r="AD516" s="339">
        <f>HLOOKUP(AD$20,'3.  Distribution Rates'!$C$122:$P$133,6,FALSE)</f>
        <v>0.13420000000000001</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1160.0442556826217</v>
      </c>
      <c r="Z517" s="376">
        <f t="shared" ref="Z517:AL517" si="151">Z137*Z516</f>
        <v>1400.2233329446326</v>
      </c>
      <c r="AA517" s="376">
        <f t="shared" si="151"/>
        <v>2.0816989136163153</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7">
        <f>SUM(Y517:AL517)</f>
        <v>2562.349287540871</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1687.9119331449369</v>
      </c>
      <c r="Z518" s="376">
        <f t="shared" ref="Z518:AL518" si="152">Z266*Z516</f>
        <v>1493.560390148016</v>
      </c>
      <c r="AA518" s="376">
        <f t="shared" si="152"/>
        <v>401.73963454006042</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7">
        <f>SUM(Y518:AL518)</f>
        <v>3583.211957833013</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992.67171108529362</v>
      </c>
      <c r="Z519" s="376">
        <f t="shared" ref="Z519:AL519" si="153">Z395*Z516</f>
        <v>992.26267716282246</v>
      </c>
      <c r="AA519" s="376">
        <f t="shared" si="153"/>
        <v>152.83985494082765</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7">
        <f>SUM(Y519:AL519)</f>
        <v>2137.7742431889437</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2649.5734881815451</v>
      </c>
      <c r="Z520" s="376">
        <f t="shared" ref="Z520:AK520" si="154">Z513*Z516</f>
        <v>1286.8295318311998</v>
      </c>
      <c r="AA520" s="376">
        <f t="shared" si="154"/>
        <v>583.89772792426925</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7">
        <f>SUM(Y520:AL520)</f>
        <v>4520.3007479370144</v>
      </c>
    </row>
    <row r="521" spans="2:41" ht="15.45">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6490.2013880943978</v>
      </c>
      <c r="Z521" s="344">
        <f t="shared" ref="Z521:AK521" si="155">SUM(Z517:Z520)</f>
        <v>5172.8759320866711</v>
      </c>
      <c r="AA521" s="344">
        <f t="shared" si="155"/>
        <v>1140.5589163187738</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12803.636236499842</v>
      </c>
    </row>
    <row r="522" spans="2:41" ht="15.45">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1767.1680000000001</v>
      </c>
      <c r="Z522" s="345">
        <f t="shared" ref="Z522:AJ522" si="156">Z514*Z516</f>
        <v>1301.2479999999998</v>
      </c>
      <c r="AA522" s="345">
        <f>AA514*AA516</f>
        <v>960.375</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4028.7910000000002</v>
      </c>
    </row>
    <row r="523" spans="2:41" ht="15.45">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8774.8452364998411</v>
      </c>
    </row>
    <row r="524" spans="2:41" ht="15.4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4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134029.05866038677</v>
      </c>
      <c r="Z526" s="289">
        <f>SUMPRODUCT(E408:E511,Z408:Z511)</f>
        <v>94619.818516999992</v>
      </c>
      <c r="AA526" s="289">
        <f>IF(AA407="kW",SUMPRODUCT(N408:N511,P408:P511,AA408:AA511),SUMPRODUCT(E408:E511,AA408:AA511))</f>
        <v>151.9973260248</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125515.26454238675</v>
      </c>
      <c r="Z527" s="289">
        <f>SUMPRODUCT(F408:F511,Z408:Z511)</f>
        <v>89669.332966999995</v>
      </c>
      <c r="AA527" s="289">
        <f>IF(AA407="kW",SUMPRODUCT(N408:N511,Q408:Q511,AA408:AA511),SUMPRODUCT(F408:F511,AA408:AA511))</f>
        <v>151.9973260248</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125330.63878538675</v>
      </c>
      <c r="Z528" s="289">
        <f>SUMPRODUCT(G408:G511,Z408:Z511)</f>
        <v>70720.360996999996</v>
      </c>
      <c r="AA528" s="289">
        <f>IF(AA407="kW",SUMPRODUCT(N408:N511,R408:R511,AA408:AA511),SUMPRODUCT(G408:G511,AA408:AA511))</f>
        <v>151.9973260248</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114822.00011137364</v>
      </c>
      <c r="Z529" s="289">
        <f>SUMPRODUCT(H408:H511,Z408:Z511)</f>
        <v>70720.360996999996</v>
      </c>
      <c r="AA529" s="289">
        <f>IF(AA407="kW",SUMPRODUCT(N408:N511,S408:S511,AA408:AA511),SUMPRODUCT(H408:H511,AA408:AA511))</f>
        <v>151.9973260248</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109920.02947278001</v>
      </c>
      <c r="Z530" s="289">
        <f>SUMPRODUCT(I408:I511,Z408:Z511)</f>
        <v>70720.360996999996</v>
      </c>
      <c r="AA530" s="289">
        <f>IF(AA407="kW",SUMPRODUCT(N408:N511,T408:T511,AA408:AA511),SUMPRODUCT(I408:I511,AA408:AA511))</f>
        <v>151.9973260248</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109920.02947278001</v>
      </c>
      <c r="Z531" s="324">
        <f>SUMPRODUCT(J408:J511,Z408:Z511)</f>
        <v>70592.76264999999</v>
      </c>
      <c r="AA531" s="324">
        <f>IF(AA407="kW",SUMPRODUCT(N408:N511,U408:U511,AA408:AA511),SUMPRODUCT(J408:J511,AA408:AA511))</f>
        <v>151.9973260248</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583</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4.6">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652" zoomScale="60" zoomScaleNormal="60" workbookViewId="0">
      <pane xSplit="2" topLeftCell="C1" activePane="topRight" state="frozen"/>
      <selection pane="topRight" activeCell="D676" sqref="D676"/>
    </sheetView>
  </sheetViews>
  <sheetFormatPr defaultColWidth="9" defaultRowHeight="14.6" outlineLevelRow="1" outlineLevelCol="1"/>
  <cols>
    <col min="1" max="1" width="4.53515625" style="520" customWidth="1"/>
    <col min="2" max="2" width="44" style="425" customWidth="1"/>
    <col min="3" max="3" width="13.3828125" style="425" customWidth="1"/>
    <col min="4" max="4" width="17" style="425" customWidth="1"/>
    <col min="5" max="13" width="9" style="425" customWidth="1" outlineLevel="1"/>
    <col min="14" max="14" width="13.53515625" style="425" customWidth="1" outlineLevel="1"/>
    <col min="15" max="15" width="15.53515625" style="425" customWidth="1"/>
    <col min="16" max="24" width="9" style="425" customWidth="1" outlineLevel="1"/>
    <col min="25" max="25" width="16.53515625" style="425" customWidth="1"/>
    <col min="26" max="27" width="15" style="425" customWidth="1"/>
    <col min="28" max="28" width="17.53515625" style="425" customWidth="1"/>
    <col min="29" max="29" width="19.53515625" style="425" customWidth="1"/>
    <col min="30" max="30" width="18.53515625" style="425" customWidth="1"/>
    <col min="31" max="35" width="15" style="425" customWidth="1"/>
    <col min="36" max="38" width="17.3046875" style="425" customWidth="1"/>
    <col min="39" max="39" width="14.53515625" style="425" customWidth="1"/>
    <col min="40" max="40" width="11.53515625" style="425" customWidth="1"/>
    <col min="41" max="16384" width="9" style="425"/>
  </cols>
  <sheetData>
    <row r="13" spans="2:39" ht="15" thickBot="1"/>
    <row r="14" spans="2:39" ht="26.25" customHeight="1" thickBot="1">
      <c r="B14" s="901" t="s">
        <v>171</v>
      </c>
      <c r="C14" s="255" t="s">
        <v>175</v>
      </c>
      <c r="D14" s="504"/>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901"/>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901"/>
      <c r="C16" s="898" t="s">
        <v>551</v>
      </c>
      <c r="D16" s="899"/>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4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901" t="s">
        <v>504</v>
      </c>
      <c r="C18" s="902" t="s">
        <v>687</v>
      </c>
      <c r="D18" s="902"/>
      <c r="E18" s="902"/>
      <c r="F18" s="902"/>
      <c r="G18" s="902"/>
      <c r="H18" s="902"/>
      <c r="I18" s="902"/>
      <c r="J18" s="902"/>
      <c r="K18" s="902"/>
      <c r="L18" s="902"/>
      <c r="M18" s="902"/>
      <c r="N18" s="902"/>
      <c r="O18" s="902"/>
      <c r="P18" s="902"/>
      <c r="Q18" s="902"/>
      <c r="R18" s="902"/>
      <c r="S18" s="902"/>
      <c r="T18" s="902"/>
      <c r="U18" s="902"/>
      <c r="V18" s="902"/>
      <c r="W18" s="902"/>
      <c r="X18" s="902"/>
      <c r="Y18" s="604"/>
      <c r="Z18" s="604"/>
      <c r="AA18" s="604"/>
      <c r="AB18" s="604"/>
      <c r="AC18" s="604"/>
      <c r="AD18" s="604"/>
      <c r="AE18" s="268"/>
      <c r="AF18" s="263"/>
      <c r="AG18" s="263"/>
      <c r="AH18" s="263"/>
      <c r="AI18" s="263"/>
      <c r="AJ18" s="263"/>
      <c r="AK18" s="263"/>
      <c r="AL18" s="263"/>
      <c r="AM18" s="263"/>
    </row>
    <row r="19" spans="2:39" ht="45.75" customHeight="1">
      <c r="B19" s="901"/>
      <c r="C19" s="902" t="s">
        <v>566</v>
      </c>
      <c r="D19" s="902"/>
      <c r="E19" s="902"/>
      <c r="F19" s="902"/>
      <c r="G19" s="902"/>
      <c r="H19" s="902"/>
      <c r="I19" s="902"/>
      <c r="J19" s="902"/>
      <c r="K19" s="902"/>
      <c r="L19" s="902"/>
      <c r="M19" s="902"/>
      <c r="N19" s="902"/>
      <c r="O19" s="902"/>
      <c r="P19" s="902"/>
      <c r="Q19" s="902"/>
      <c r="R19" s="902"/>
      <c r="S19" s="902"/>
      <c r="T19" s="902"/>
      <c r="U19" s="902"/>
      <c r="V19" s="902"/>
      <c r="W19" s="902"/>
      <c r="X19" s="902"/>
      <c r="Y19" s="604"/>
      <c r="Z19" s="604"/>
      <c r="AA19" s="604"/>
      <c r="AB19" s="604"/>
      <c r="AC19" s="604"/>
      <c r="AD19" s="604"/>
      <c r="AE19" s="268"/>
      <c r="AF19" s="263"/>
      <c r="AG19" s="263"/>
      <c r="AH19" s="263"/>
      <c r="AI19" s="263"/>
      <c r="AJ19" s="263"/>
      <c r="AK19" s="263"/>
      <c r="AL19" s="263"/>
      <c r="AM19" s="263"/>
    </row>
    <row r="20" spans="2:39" ht="62.25" customHeight="1">
      <c r="B20" s="271"/>
      <c r="C20" s="902" t="s">
        <v>564</v>
      </c>
      <c r="D20" s="902"/>
      <c r="E20" s="902"/>
      <c r="F20" s="902"/>
      <c r="G20" s="902"/>
      <c r="H20" s="902"/>
      <c r="I20" s="902"/>
      <c r="J20" s="902"/>
      <c r="K20" s="902"/>
      <c r="L20" s="902"/>
      <c r="M20" s="902"/>
      <c r="N20" s="902"/>
      <c r="O20" s="902"/>
      <c r="P20" s="902"/>
      <c r="Q20" s="902"/>
      <c r="R20" s="902"/>
      <c r="S20" s="902"/>
      <c r="T20" s="902"/>
      <c r="U20" s="902"/>
      <c r="V20" s="902"/>
      <c r="W20" s="902"/>
      <c r="X20" s="902"/>
      <c r="Y20" s="604"/>
      <c r="Z20" s="604"/>
      <c r="AA20" s="604"/>
      <c r="AB20" s="604"/>
      <c r="AC20" s="604"/>
      <c r="AD20" s="604"/>
      <c r="AE20" s="426"/>
      <c r="AF20" s="263"/>
      <c r="AG20" s="263"/>
      <c r="AH20" s="263"/>
      <c r="AI20" s="263"/>
      <c r="AJ20" s="263"/>
      <c r="AK20" s="263"/>
      <c r="AL20" s="263"/>
      <c r="AM20" s="263"/>
    </row>
    <row r="21" spans="2:39" ht="37.5" customHeight="1">
      <c r="B21" s="271"/>
      <c r="C21" s="902" t="s">
        <v>630</v>
      </c>
      <c r="D21" s="902"/>
      <c r="E21" s="902"/>
      <c r="F21" s="902"/>
      <c r="G21" s="902"/>
      <c r="H21" s="902"/>
      <c r="I21" s="902"/>
      <c r="J21" s="902"/>
      <c r="K21" s="902"/>
      <c r="L21" s="902"/>
      <c r="M21" s="902"/>
      <c r="N21" s="902"/>
      <c r="O21" s="902"/>
      <c r="P21" s="902"/>
      <c r="Q21" s="902"/>
      <c r="R21" s="902"/>
      <c r="S21" s="902"/>
      <c r="T21" s="902"/>
      <c r="U21" s="902"/>
      <c r="V21" s="902"/>
      <c r="W21" s="902"/>
      <c r="X21" s="902"/>
      <c r="Y21" s="604"/>
      <c r="Z21" s="604"/>
      <c r="AA21" s="604"/>
      <c r="AB21" s="604"/>
      <c r="AC21" s="604"/>
      <c r="AD21" s="604"/>
      <c r="AE21" s="274"/>
      <c r="AF21" s="263"/>
      <c r="AG21" s="263"/>
      <c r="AH21" s="263"/>
      <c r="AI21" s="263"/>
      <c r="AJ21" s="263"/>
      <c r="AK21" s="263"/>
      <c r="AL21" s="263"/>
      <c r="AM21" s="263"/>
    </row>
    <row r="22" spans="2:39" ht="54.75" customHeight="1">
      <c r="B22" s="271"/>
      <c r="C22" s="902" t="s">
        <v>614</v>
      </c>
      <c r="D22" s="902"/>
      <c r="E22" s="902"/>
      <c r="F22" s="902"/>
      <c r="G22" s="902"/>
      <c r="H22" s="902"/>
      <c r="I22" s="902"/>
      <c r="J22" s="902"/>
      <c r="K22" s="902"/>
      <c r="L22" s="902"/>
      <c r="M22" s="902"/>
      <c r="N22" s="902"/>
      <c r="O22" s="902"/>
      <c r="P22" s="902"/>
      <c r="Q22" s="902"/>
      <c r="R22" s="902"/>
      <c r="S22" s="902"/>
      <c r="T22" s="902"/>
      <c r="U22" s="902"/>
      <c r="V22" s="902"/>
      <c r="W22" s="902"/>
      <c r="X22" s="902"/>
      <c r="Y22" s="604"/>
      <c r="Z22" s="604"/>
      <c r="AA22" s="604"/>
      <c r="AB22" s="604"/>
      <c r="AC22" s="604"/>
      <c r="AD22" s="604"/>
      <c r="AE22" s="426"/>
      <c r="AF22" s="263"/>
      <c r="AG22" s="263"/>
      <c r="AH22" s="263"/>
      <c r="AI22" s="263"/>
      <c r="AJ22" s="263"/>
      <c r="AK22" s="263"/>
      <c r="AL22" s="263"/>
      <c r="AM22" s="263"/>
    </row>
    <row r="23" spans="2:39" ht="15.4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45">
      <c r="B24" s="901" t="s">
        <v>527</v>
      </c>
      <c r="C24" s="594" t="s">
        <v>529</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45">
      <c r="B25" s="901"/>
      <c r="C25" s="594" t="s">
        <v>530</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45">
      <c r="B26" s="537"/>
      <c r="C26" s="594" t="s">
        <v>531</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45">
      <c r="B27" s="537"/>
      <c r="C27" s="594" t="s">
        <v>532</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45">
      <c r="B28" s="537"/>
      <c r="C28" s="594" t="s">
        <v>533</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45">
      <c r="B29" s="537"/>
      <c r="C29" s="594" t="s">
        <v>534</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45">
      <c r="B30" s="537"/>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45">
      <c r="B31" s="537"/>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45">
      <c r="B33" s="278" t="s">
        <v>266</v>
      </c>
      <c r="C33" s="279"/>
      <c r="D33" s="588"/>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903" t="s">
        <v>211</v>
      </c>
      <c r="C34" s="905" t="s">
        <v>33</v>
      </c>
      <c r="D34" s="282" t="s">
        <v>421</v>
      </c>
      <c r="E34" s="907" t="s">
        <v>209</v>
      </c>
      <c r="F34" s="908"/>
      <c r="G34" s="908"/>
      <c r="H34" s="908"/>
      <c r="I34" s="908"/>
      <c r="J34" s="908"/>
      <c r="K34" s="908"/>
      <c r="L34" s="908"/>
      <c r="M34" s="909"/>
      <c r="N34" s="913" t="s">
        <v>213</v>
      </c>
      <c r="O34" s="282" t="s">
        <v>422</v>
      </c>
      <c r="P34" s="907" t="s">
        <v>212</v>
      </c>
      <c r="Q34" s="908"/>
      <c r="R34" s="908"/>
      <c r="S34" s="908"/>
      <c r="T34" s="908"/>
      <c r="U34" s="908"/>
      <c r="V34" s="908"/>
      <c r="W34" s="908"/>
      <c r="X34" s="909"/>
      <c r="Y34" s="910" t="s">
        <v>243</v>
      </c>
      <c r="Z34" s="911"/>
      <c r="AA34" s="911"/>
      <c r="AB34" s="911"/>
      <c r="AC34" s="911"/>
      <c r="AD34" s="911"/>
      <c r="AE34" s="911"/>
      <c r="AF34" s="911"/>
      <c r="AG34" s="911"/>
      <c r="AH34" s="911"/>
      <c r="AI34" s="911"/>
      <c r="AJ34" s="911"/>
      <c r="AK34" s="911"/>
      <c r="AL34" s="911"/>
      <c r="AM34" s="912"/>
    </row>
    <row r="35" spans="1:39" ht="65.25" customHeight="1">
      <c r="B35" s="904"/>
      <c r="C35" s="906"/>
      <c r="D35" s="283">
        <v>2015</v>
      </c>
      <c r="E35" s="283">
        <v>2016</v>
      </c>
      <c r="F35" s="283">
        <v>2017</v>
      </c>
      <c r="G35" s="283">
        <v>2018</v>
      </c>
      <c r="H35" s="283">
        <v>2019</v>
      </c>
      <c r="I35" s="283">
        <v>2020</v>
      </c>
      <c r="J35" s="283">
        <v>2021</v>
      </c>
      <c r="K35" s="283">
        <v>2022</v>
      </c>
      <c r="L35" s="283">
        <v>2023</v>
      </c>
      <c r="M35" s="427">
        <v>2024</v>
      </c>
      <c r="N35" s="914"/>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GS&lt;50 kW</v>
      </c>
      <c r="AA35" s="283" t="str">
        <f>'1.  LRAMVA Summary'!F52</f>
        <v>General Service 50 - 4,999 kW</v>
      </c>
      <c r="AB35" s="283" t="str">
        <f>'1.  LRAMVA Summary'!G52</f>
        <v>Sentinel Lighting</v>
      </c>
      <c r="AC35" s="283" t="str">
        <f>'1.  LRAMVA Summary'!H52</f>
        <v>Street Lighting</v>
      </c>
      <c r="AD35" s="283" t="str">
        <f>'1.  LRAMVA Summary'!I52</f>
        <v>Unmetered Scattered Load</v>
      </c>
      <c r="AE35" s="283" t="str">
        <f>'1.  LRAMVA Summary'!J52</f>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6" t="s">
        <v>503</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v>
      </c>
      <c r="AD36" s="289" t="str">
        <f>'1.  LRAMVA Summary'!I53</f>
        <v>kWh</v>
      </c>
      <c r="AE36" s="289">
        <f>'1.  LRAMVA Summary'!J53</f>
        <v>0</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496</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ht="15" outlineLevel="1">
      <c r="A38" s="520">
        <v>1</v>
      </c>
      <c r="B38" s="518" t="s">
        <v>95</v>
      </c>
      <c r="C38" s="289" t="s">
        <v>25</v>
      </c>
      <c r="D38" s="293"/>
      <c r="E38" s="293"/>
      <c r="F38" s="293"/>
      <c r="G38" s="293"/>
      <c r="H38" s="293"/>
      <c r="I38" s="293"/>
      <c r="J38" s="293"/>
      <c r="K38" s="293"/>
      <c r="L38" s="293"/>
      <c r="M38" s="293"/>
      <c r="N38" s="289"/>
      <c r="O38" s="293"/>
      <c r="P38" s="293"/>
      <c r="Q38" s="293"/>
      <c r="R38" s="293"/>
      <c r="S38" s="293"/>
      <c r="T38" s="293"/>
      <c r="U38" s="293"/>
      <c r="V38" s="293"/>
      <c r="W38" s="293"/>
      <c r="X38" s="293"/>
      <c r="Y38" s="408"/>
      <c r="Z38" s="408"/>
      <c r="AA38" s="408"/>
      <c r="AB38" s="408"/>
      <c r="AC38" s="408"/>
      <c r="AD38" s="408"/>
      <c r="AE38" s="408"/>
      <c r="AF38" s="408"/>
      <c r="AG38" s="408"/>
      <c r="AH38" s="408"/>
      <c r="AI38" s="408"/>
      <c r="AJ38" s="408"/>
      <c r="AK38" s="408"/>
      <c r="AL38" s="408"/>
      <c r="AM38" s="294">
        <f>SUM(Y38:AL38)</f>
        <v>0</v>
      </c>
    </row>
    <row r="39" spans="1:39" ht="15" outlineLevel="1">
      <c r="B39" s="292" t="s">
        <v>267</v>
      </c>
      <c r="C39" s="289" t="s">
        <v>163</v>
      </c>
      <c r="D39" s="293"/>
      <c r="E39" s="293"/>
      <c r="F39" s="293"/>
      <c r="G39" s="293"/>
      <c r="H39" s="293"/>
      <c r="I39" s="293"/>
      <c r="J39" s="293"/>
      <c r="K39" s="293"/>
      <c r="L39" s="293"/>
      <c r="M39" s="293"/>
      <c r="N39" s="466"/>
      <c r="O39" s="293"/>
      <c r="P39" s="293"/>
      <c r="Q39" s="293"/>
      <c r="R39" s="293"/>
      <c r="S39" s="293"/>
      <c r="T39" s="293"/>
      <c r="U39" s="293"/>
      <c r="V39" s="293"/>
      <c r="W39" s="293"/>
      <c r="X39" s="293"/>
      <c r="Y39" s="409">
        <f>Y38</f>
        <v>0</v>
      </c>
      <c r="Z39" s="409">
        <f t="shared" ref="Z39:AL39" si="0">Z38</f>
        <v>0</v>
      </c>
      <c r="AA39" s="409">
        <f t="shared" si="0"/>
        <v>0</v>
      </c>
      <c r="AB39" s="409">
        <f t="shared" si="0"/>
        <v>0</v>
      </c>
      <c r="AC39" s="409">
        <f t="shared" si="0"/>
        <v>0</v>
      </c>
      <c r="AD39" s="409">
        <f t="shared" si="0"/>
        <v>0</v>
      </c>
      <c r="AE39" s="409">
        <f t="shared" si="0"/>
        <v>0</v>
      </c>
      <c r="AF39" s="409">
        <f t="shared" si="0"/>
        <v>0</v>
      </c>
      <c r="AG39" s="409">
        <f t="shared" si="0"/>
        <v>0</v>
      </c>
      <c r="AH39" s="409">
        <f t="shared" si="0"/>
        <v>0</v>
      </c>
      <c r="AI39" s="409">
        <f t="shared" si="0"/>
        <v>0</v>
      </c>
      <c r="AJ39" s="409">
        <f t="shared" si="0"/>
        <v>0</v>
      </c>
      <c r="AK39" s="409">
        <f t="shared" si="0"/>
        <v>0</v>
      </c>
      <c r="AL39" s="409">
        <f t="shared" si="0"/>
        <v>0</v>
      </c>
      <c r="AM39" s="295"/>
    </row>
    <row r="40" spans="1:39" ht="15.45" outlineLevel="1">
      <c r="B40" s="296"/>
      <c r="C40" s="297"/>
      <c r="D40" s="297"/>
      <c r="E40" s="297"/>
      <c r="F40" s="297"/>
      <c r="G40" s="297"/>
      <c r="H40" s="297"/>
      <c r="I40" s="297"/>
      <c r="J40" s="297"/>
      <c r="K40" s="297"/>
      <c r="L40" s="297"/>
      <c r="M40" s="297"/>
      <c r="N40" s="298"/>
      <c r="O40" s="297"/>
      <c r="P40" s="297"/>
      <c r="Q40" s="297"/>
      <c r="R40" s="297"/>
      <c r="S40" s="297"/>
      <c r="T40" s="297"/>
      <c r="U40" s="297"/>
      <c r="V40" s="297"/>
      <c r="W40" s="297"/>
      <c r="X40" s="297"/>
      <c r="Y40" s="410"/>
      <c r="Z40" s="411"/>
      <c r="AA40" s="411"/>
      <c r="AB40" s="411"/>
      <c r="AC40" s="411"/>
      <c r="AD40" s="411"/>
      <c r="AE40" s="411"/>
      <c r="AF40" s="411"/>
      <c r="AG40" s="411"/>
      <c r="AH40" s="411"/>
      <c r="AI40" s="411"/>
      <c r="AJ40" s="411"/>
      <c r="AK40" s="411"/>
      <c r="AL40" s="411"/>
      <c r="AM40" s="300"/>
    </row>
    <row r="41" spans="1:39" ht="15" outlineLevel="1">
      <c r="A41" s="520">
        <v>2</v>
      </c>
      <c r="B41" s="518" t="s">
        <v>96</v>
      </c>
      <c r="C41" s="289" t="s">
        <v>25</v>
      </c>
      <c r="D41" s="293">
        <v>3562.2515568006529</v>
      </c>
      <c r="E41" s="293">
        <v>3562.2515568006529</v>
      </c>
      <c r="F41" s="293">
        <v>3562.2515568006529</v>
      </c>
      <c r="G41" s="293">
        <v>3562.2515568006529</v>
      </c>
      <c r="H41" s="293">
        <v>2034.875490970363</v>
      </c>
      <c r="I41" s="293">
        <v>0</v>
      </c>
      <c r="J41" s="293">
        <v>0</v>
      </c>
      <c r="K41" s="293">
        <v>0</v>
      </c>
      <c r="L41" s="293">
        <v>0</v>
      </c>
      <c r="M41" s="293">
        <v>0</v>
      </c>
      <c r="N41" s="289"/>
      <c r="O41" s="293">
        <v>0.51000073125816303</v>
      </c>
      <c r="P41" s="293">
        <v>0.51000073125816303</v>
      </c>
      <c r="Q41" s="293">
        <v>0.51000073125816303</v>
      </c>
      <c r="R41" s="293">
        <v>0.51000073125816303</v>
      </c>
      <c r="S41" s="293">
        <v>0.29905375213788732</v>
      </c>
      <c r="T41" s="293">
        <v>0</v>
      </c>
      <c r="U41" s="293">
        <v>0</v>
      </c>
      <c r="V41" s="293">
        <v>0</v>
      </c>
      <c r="W41" s="293">
        <v>0</v>
      </c>
      <c r="X41" s="293">
        <v>0</v>
      </c>
      <c r="Y41" s="408">
        <v>1</v>
      </c>
      <c r="Z41" s="408"/>
      <c r="AA41" s="408"/>
      <c r="AB41" s="408"/>
      <c r="AC41" s="408"/>
      <c r="AD41" s="408"/>
      <c r="AE41" s="408"/>
      <c r="AF41" s="408"/>
      <c r="AG41" s="408"/>
      <c r="AH41" s="408"/>
      <c r="AI41" s="408"/>
      <c r="AJ41" s="408"/>
      <c r="AK41" s="408"/>
      <c r="AL41" s="408"/>
      <c r="AM41" s="294">
        <f>SUM(Y41:AL41)</f>
        <v>1</v>
      </c>
    </row>
    <row r="42" spans="1:39" ht="15" outlineLevel="1">
      <c r="B42" s="292" t="s">
        <v>267</v>
      </c>
      <c r="C42" s="289" t="s">
        <v>163</v>
      </c>
      <c r="D42" s="293"/>
      <c r="E42" s="293"/>
      <c r="F42" s="293"/>
      <c r="G42" s="293"/>
      <c r="H42" s="293"/>
      <c r="I42" s="293"/>
      <c r="J42" s="293"/>
      <c r="K42" s="293"/>
      <c r="L42" s="293"/>
      <c r="M42" s="293"/>
      <c r="N42" s="466"/>
      <c r="O42" s="293"/>
      <c r="P42" s="293"/>
      <c r="Q42" s="293"/>
      <c r="R42" s="293"/>
      <c r="S42" s="293"/>
      <c r="T42" s="293"/>
      <c r="U42" s="293"/>
      <c r="V42" s="293"/>
      <c r="W42" s="293"/>
      <c r="X42" s="293"/>
      <c r="Y42" s="409">
        <v>1</v>
      </c>
      <c r="Z42" s="409">
        <v>0</v>
      </c>
      <c r="AA42" s="409">
        <v>0</v>
      </c>
      <c r="AB42" s="409">
        <v>0</v>
      </c>
      <c r="AC42" s="409">
        <f t="shared" ref="AC42" si="1">AC41</f>
        <v>0</v>
      </c>
      <c r="AD42" s="409">
        <f t="shared" ref="AD42" si="2">AD41</f>
        <v>0</v>
      </c>
      <c r="AE42" s="409">
        <f t="shared" ref="AE42" si="3">AE41</f>
        <v>0</v>
      </c>
      <c r="AF42" s="409">
        <f t="shared" ref="AF42" si="4">AF41</f>
        <v>0</v>
      </c>
      <c r="AG42" s="409">
        <f t="shared" ref="AG42" si="5">AG41</f>
        <v>0</v>
      </c>
      <c r="AH42" s="409">
        <f t="shared" ref="AH42" si="6">AH41</f>
        <v>0</v>
      </c>
      <c r="AI42" s="409">
        <f t="shared" ref="AI42" si="7">AI41</f>
        <v>0</v>
      </c>
      <c r="AJ42" s="409">
        <f t="shared" ref="AJ42" si="8">AJ41</f>
        <v>0</v>
      </c>
      <c r="AK42" s="409">
        <f t="shared" ref="AK42" si="9">AK41</f>
        <v>0</v>
      </c>
      <c r="AL42" s="409">
        <f t="shared" ref="AL42" si="10">AL41</f>
        <v>0</v>
      </c>
      <c r="AM42" s="295"/>
    </row>
    <row r="43" spans="1:39" ht="15.45" outlineLevel="1">
      <c r="B43" s="296"/>
      <c r="C43" s="297"/>
      <c r="D43" s="302"/>
      <c r="E43" s="302"/>
      <c r="F43" s="302"/>
      <c r="G43" s="302"/>
      <c r="H43" s="302"/>
      <c r="I43" s="302"/>
      <c r="J43" s="302"/>
      <c r="K43" s="302"/>
      <c r="L43" s="302"/>
      <c r="M43" s="302"/>
      <c r="N43" s="298"/>
      <c r="O43" s="302"/>
      <c r="P43" s="302"/>
      <c r="Q43" s="302"/>
      <c r="R43" s="302"/>
      <c r="S43" s="302"/>
      <c r="T43" s="302"/>
      <c r="U43" s="302"/>
      <c r="V43" s="302"/>
      <c r="W43" s="302"/>
      <c r="X43" s="302"/>
      <c r="Y43" s="410"/>
      <c r="Z43" s="411"/>
      <c r="AA43" s="411"/>
      <c r="AB43" s="411"/>
      <c r="AC43" s="411"/>
      <c r="AD43" s="411"/>
      <c r="AE43" s="411"/>
      <c r="AF43" s="411"/>
      <c r="AG43" s="411"/>
      <c r="AH43" s="411"/>
      <c r="AI43" s="411"/>
      <c r="AJ43" s="411"/>
      <c r="AK43" s="411"/>
      <c r="AL43" s="411"/>
      <c r="AM43" s="300"/>
    </row>
    <row r="44" spans="1:39" ht="15" outlineLevel="1">
      <c r="A44" s="520">
        <v>3</v>
      </c>
      <c r="B44" s="518" t="s">
        <v>97</v>
      </c>
      <c r="C44" s="289" t="s">
        <v>25</v>
      </c>
      <c r="D44" s="293">
        <v>4809.798619085097</v>
      </c>
      <c r="E44" s="293">
        <v>4809.798619085097</v>
      </c>
      <c r="F44" s="293">
        <v>4809.798619085097</v>
      </c>
      <c r="G44" s="293">
        <v>4809.798619085097</v>
      </c>
      <c r="H44" s="293">
        <v>4809.798619085097</v>
      </c>
      <c r="I44" s="293">
        <v>4809.798619085097</v>
      </c>
      <c r="J44" s="293">
        <v>4809.798619085097</v>
      </c>
      <c r="K44" s="293">
        <v>4809.798619085097</v>
      </c>
      <c r="L44" s="293">
        <v>4809.798619085097</v>
      </c>
      <c r="M44" s="293">
        <v>4809.798619085097</v>
      </c>
      <c r="N44" s="289"/>
      <c r="O44" s="293">
        <v>2.576881913068215</v>
      </c>
      <c r="P44" s="293">
        <v>2.576881913068215</v>
      </c>
      <c r="Q44" s="293">
        <v>2.576881913068215</v>
      </c>
      <c r="R44" s="293">
        <v>2.576881913068215</v>
      </c>
      <c r="S44" s="293">
        <v>2.576881913068215</v>
      </c>
      <c r="T44" s="293">
        <v>2.576881913068215</v>
      </c>
      <c r="U44" s="293">
        <v>2.576881913068215</v>
      </c>
      <c r="V44" s="293">
        <v>2.576881913068215</v>
      </c>
      <c r="W44" s="293">
        <v>2.576881913068215</v>
      </c>
      <c r="X44" s="293">
        <v>2.576881913068215</v>
      </c>
      <c r="Y44" s="408">
        <v>1</v>
      </c>
      <c r="Z44" s="408"/>
      <c r="AA44" s="408"/>
      <c r="AB44" s="408"/>
      <c r="AC44" s="408"/>
      <c r="AD44" s="408"/>
      <c r="AE44" s="408"/>
      <c r="AF44" s="408"/>
      <c r="AG44" s="408"/>
      <c r="AH44" s="408"/>
      <c r="AI44" s="408"/>
      <c r="AJ44" s="408"/>
      <c r="AK44" s="408"/>
      <c r="AL44" s="408"/>
      <c r="AM44" s="294">
        <f>SUM(Y44:AL44)</f>
        <v>1</v>
      </c>
    </row>
    <row r="45" spans="1:39" ht="15" outlineLevel="1">
      <c r="B45" s="292" t="s">
        <v>267</v>
      </c>
      <c r="C45" s="289" t="s">
        <v>163</v>
      </c>
      <c r="D45" s="293"/>
      <c r="E45" s="293"/>
      <c r="F45" s="293"/>
      <c r="G45" s="293"/>
      <c r="H45" s="293"/>
      <c r="I45" s="293"/>
      <c r="J45" s="293"/>
      <c r="K45" s="293"/>
      <c r="L45" s="293"/>
      <c r="M45" s="293"/>
      <c r="N45" s="466"/>
      <c r="O45" s="293"/>
      <c r="P45" s="293"/>
      <c r="Q45" s="293"/>
      <c r="R45" s="293"/>
      <c r="S45" s="293"/>
      <c r="T45" s="293"/>
      <c r="U45" s="293"/>
      <c r="V45" s="293"/>
      <c r="W45" s="293"/>
      <c r="X45" s="293"/>
      <c r="Y45" s="409">
        <v>1</v>
      </c>
      <c r="Z45" s="409">
        <v>0</v>
      </c>
      <c r="AA45" s="409">
        <v>0</v>
      </c>
      <c r="AB45" s="409">
        <v>0</v>
      </c>
      <c r="AC45" s="409">
        <f t="shared" ref="AC45" si="11">AC44</f>
        <v>0</v>
      </c>
      <c r="AD45" s="409">
        <f t="shared" ref="AD45" si="12">AD44</f>
        <v>0</v>
      </c>
      <c r="AE45" s="409">
        <f t="shared" ref="AE45" si="13">AE44</f>
        <v>0</v>
      </c>
      <c r="AF45" s="409">
        <f t="shared" ref="AF45" si="14">AF44</f>
        <v>0</v>
      </c>
      <c r="AG45" s="409">
        <f t="shared" ref="AG45" si="15">AG44</f>
        <v>0</v>
      </c>
      <c r="AH45" s="409">
        <f t="shared" ref="AH45" si="16">AH44</f>
        <v>0</v>
      </c>
      <c r="AI45" s="409">
        <f t="shared" ref="AI45" si="17">AI44</f>
        <v>0</v>
      </c>
      <c r="AJ45" s="409">
        <f t="shared" ref="AJ45" si="18">AJ44</f>
        <v>0</v>
      </c>
      <c r="AK45" s="409">
        <f t="shared" ref="AK45" si="19">AK44</f>
        <v>0</v>
      </c>
      <c r="AL45" s="409">
        <f t="shared" ref="AL45" si="20">AL44</f>
        <v>0</v>
      </c>
      <c r="AM45" s="295"/>
    </row>
    <row r="46" spans="1:39" ht="15" outlineLevel="1">
      <c r="B46" s="292"/>
      <c r="C46" s="303"/>
      <c r="D46" s="289"/>
      <c r="E46" s="289"/>
      <c r="F46" s="289"/>
      <c r="G46" s="289"/>
      <c r="H46" s="289"/>
      <c r="I46" s="289"/>
      <c r="J46" s="289"/>
      <c r="K46" s="289"/>
      <c r="L46" s="289"/>
      <c r="M46" s="289"/>
      <c r="N46" s="289"/>
      <c r="O46" s="289"/>
      <c r="P46" s="289"/>
      <c r="Q46" s="289"/>
      <c r="R46" s="289"/>
      <c r="S46" s="289"/>
      <c r="T46" s="289"/>
      <c r="U46" s="289"/>
      <c r="V46" s="289"/>
      <c r="W46" s="289"/>
      <c r="X46" s="289"/>
      <c r="Y46" s="410"/>
      <c r="Z46" s="410"/>
      <c r="AA46" s="410"/>
      <c r="AB46" s="410"/>
      <c r="AC46" s="410"/>
      <c r="AD46" s="410"/>
      <c r="AE46" s="410"/>
      <c r="AF46" s="410"/>
      <c r="AG46" s="410"/>
      <c r="AH46" s="410"/>
      <c r="AI46" s="410"/>
      <c r="AJ46" s="410"/>
      <c r="AK46" s="410"/>
      <c r="AL46" s="410"/>
      <c r="AM46" s="304"/>
    </row>
    <row r="47" spans="1:39" ht="15" outlineLevel="1">
      <c r="A47" s="520">
        <v>4</v>
      </c>
      <c r="B47" s="518" t="s">
        <v>673</v>
      </c>
      <c r="C47" s="289" t="s">
        <v>25</v>
      </c>
      <c r="D47" s="293"/>
      <c r="E47" s="293"/>
      <c r="F47" s="293"/>
      <c r="G47" s="293"/>
      <c r="H47" s="293"/>
      <c r="I47" s="293"/>
      <c r="J47" s="293"/>
      <c r="K47" s="293"/>
      <c r="L47" s="293"/>
      <c r="M47" s="293"/>
      <c r="N47" s="289"/>
      <c r="O47" s="293"/>
      <c r="P47" s="293"/>
      <c r="Q47" s="293"/>
      <c r="R47" s="293"/>
      <c r="S47" s="293"/>
      <c r="T47" s="293"/>
      <c r="U47" s="293"/>
      <c r="V47" s="293"/>
      <c r="W47" s="293"/>
      <c r="X47" s="293"/>
      <c r="Y47" s="408"/>
      <c r="Z47" s="408"/>
      <c r="AA47" s="408"/>
      <c r="AB47" s="408"/>
      <c r="AC47" s="408"/>
      <c r="AD47" s="408"/>
      <c r="AE47" s="408"/>
      <c r="AF47" s="408"/>
      <c r="AG47" s="408"/>
      <c r="AH47" s="408"/>
      <c r="AI47" s="408"/>
      <c r="AJ47" s="408"/>
      <c r="AK47" s="408"/>
      <c r="AL47" s="408"/>
      <c r="AM47" s="294">
        <f>SUM(Y47:AL47)</f>
        <v>0</v>
      </c>
    </row>
    <row r="48" spans="1:39" ht="15" outlineLevel="1">
      <c r="B48" s="292" t="s">
        <v>267</v>
      </c>
      <c r="C48" s="289" t="s">
        <v>163</v>
      </c>
      <c r="D48" s="293"/>
      <c r="E48" s="293"/>
      <c r="F48" s="293"/>
      <c r="G48" s="293"/>
      <c r="H48" s="293"/>
      <c r="I48" s="293"/>
      <c r="J48" s="293"/>
      <c r="K48" s="293"/>
      <c r="L48" s="293"/>
      <c r="M48" s="293"/>
      <c r="N48" s="466"/>
      <c r="O48" s="293"/>
      <c r="P48" s="293"/>
      <c r="Q48" s="293"/>
      <c r="R48" s="293"/>
      <c r="S48" s="293"/>
      <c r="T48" s="293"/>
      <c r="U48" s="293"/>
      <c r="V48" s="293"/>
      <c r="W48" s="293"/>
      <c r="X48" s="293"/>
      <c r="Y48" s="409">
        <v>0</v>
      </c>
      <c r="Z48" s="409">
        <v>0</v>
      </c>
      <c r="AA48" s="409">
        <v>0</v>
      </c>
      <c r="AB48" s="409">
        <v>0</v>
      </c>
      <c r="AC48" s="409">
        <f t="shared" ref="AC48" si="21">AC47</f>
        <v>0</v>
      </c>
      <c r="AD48" s="409">
        <f t="shared" ref="AD48" si="22">AD47</f>
        <v>0</v>
      </c>
      <c r="AE48" s="409">
        <f t="shared" ref="AE48" si="23">AE47</f>
        <v>0</v>
      </c>
      <c r="AF48" s="409">
        <f t="shared" ref="AF48" si="24">AF47</f>
        <v>0</v>
      </c>
      <c r="AG48" s="409">
        <f t="shared" ref="AG48" si="25">AG47</f>
        <v>0</v>
      </c>
      <c r="AH48" s="409">
        <f t="shared" ref="AH48" si="26">AH47</f>
        <v>0</v>
      </c>
      <c r="AI48" s="409">
        <f t="shared" ref="AI48" si="27">AI47</f>
        <v>0</v>
      </c>
      <c r="AJ48" s="409">
        <f t="shared" ref="AJ48" si="28">AJ47</f>
        <v>0</v>
      </c>
      <c r="AK48" s="409">
        <f t="shared" ref="AK48" si="29">AK47</f>
        <v>0</v>
      </c>
      <c r="AL48" s="409">
        <f t="shared" ref="AL48" si="30">AL47</f>
        <v>0</v>
      </c>
      <c r="AM48" s="295"/>
    </row>
    <row r="49" spans="1:39" ht="15" outlineLevel="1">
      <c r="B49" s="292"/>
      <c r="C49" s="303"/>
      <c r="D49" s="302"/>
      <c r="E49" s="302"/>
      <c r="F49" s="302"/>
      <c r="G49" s="302"/>
      <c r="H49" s="302"/>
      <c r="I49" s="302"/>
      <c r="J49" s="302"/>
      <c r="K49" s="302"/>
      <c r="L49" s="302"/>
      <c r="M49" s="302"/>
      <c r="N49" s="289"/>
      <c r="O49" s="302"/>
      <c r="P49" s="302"/>
      <c r="Q49" s="302"/>
      <c r="R49" s="302"/>
      <c r="S49" s="302"/>
      <c r="T49" s="302"/>
      <c r="U49" s="302"/>
      <c r="V49" s="302"/>
      <c r="W49" s="302"/>
      <c r="X49" s="302"/>
      <c r="Y49" s="410"/>
      <c r="Z49" s="410"/>
      <c r="AA49" s="410"/>
      <c r="AB49" s="410"/>
      <c r="AC49" s="410"/>
      <c r="AD49" s="410"/>
      <c r="AE49" s="410"/>
      <c r="AF49" s="410"/>
      <c r="AG49" s="410"/>
      <c r="AH49" s="410"/>
      <c r="AI49" s="410"/>
      <c r="AJ49" s="410"/>
      <c r="AK49" s="410"/>
      <c r="AL49" s="410"/>
      <c r="AM49" s="304"/>
    </row>
    <row r="50" spans="1:39" ht="18" customHeight="1" outlineLevel="1">
      <c r="A50" s="520">
        <v>5</v>
      </c>
      <c r="B50" s="518" t="s">
        <v>98</v>
      </c>
      <c r="C50" s="289" t="s">
        <v>25</v>
      </c>
      <c r="D50" s="293"/>
      <c r="E50" s="293"/>
      <c r="F50" s="293"/>
      <c r="G50" s="293"/>
      <c r="H50" s="293"/>
      <c r="I50" s="293"/>
      <c r="J50" s="293"/>
      <c r="K50" s="293"/>
      <c r="L50" s="293"/>
      <c r="M50" s="293"/>
      <c r="N50" s="289"/>
      <c r="O50" s="293"/>
      <c r="P50" s="293"/>
      <c r="Q50" s="293"/>
      <c r="R50" s="293"/>
      <c r="S50" s="293"/>
      <c r="T50" s="293"/>
      <c r="U50" s="293"/>
      <c r="V50" s="293"/>
      <c r="W50" s="293"/>
      <c r="X50" s="293"/>
      <c r="Y50" s="408"/>
      <c r="Z50" s="408"/>
      <c r="AA50" s="408"/>
      <c r="AB50" s="408"/>
      <c r="AC50" s="408"/>
      <c r="AD50" s="408"/>
      <c r="AE50" s="408"/>
      <c r="AF50" s="408"/>
      <c r="AG50" s="408"/>
      <c r="AH50" s="408"/>
      <c r="AI50" s="408"/>
      <c r="AJ50" s="408"/>
      <c r="AK50" s="408"/>
      <c r="AL50" s="408"/>
      <c r="AM50" s="294">
        <f>SUM(Y50:AL50)</f>
        <v>0</v>
      </c>
    </row>
    <row r="51" spans="1:39" ht="15" outlineLevel="1">
      <c r="B51" s="292" t="s">
        <v>267</v>
      </c>
      <c r="C51" s="289" t="s">
        <v>163</v>
      </c>
      <c r="D51" s="293"/>
      <c r="E51" s="293"/>
      <c r="F51" s="293"/>
      <c r="G51" s="293"/>
      <c r="H51" s="293"/>
      <c r="I51" s="293"/>
      <c r="J51" s="293"/>
      <c r="K51" s="293"/>
      <c r="L51" s="293"/>
      <c r="M51" s="293"/>
      <c r="N51" s="466">
        <v>12</v>
      </c>
      <c r="O51" s="293"/>
      <c r="P51" s="293"/>
      <c r="Q51" s="293"/>
      <c r="R51" s="293"/>
      <c r="S51" s="293"/>
      <c r="T51" s="293"/>
      <c r="U51" s="293"/>
      <c r="V51" s="293"/>
      <c r="W51" s="293"/>
      <c r="X51" s="293"/>
      <c r="Y51" s="409"/>
      <c r="Z51" s="409"/>
      <c r="AA51" s="409"/>
      <c r="AB51" s="409"/>
      <c r="AC51" s="409">
        <f t="shared" ref="AC51" si="31">AC50</f>
        <v>0</v>
      </c>
      <c r="AD51" s="409">
        <f t="shared" ref="AD51" si="32">AD50</f>
        <v>0</v>
      </c>
      <c r="AE51" s="409">
        <f t="shared" ref="AE51" si="33">AE50</f>
        <v>0</v>
      </c>
      <c r="AF51" s="409">
        <f t="shared" ref="AF51" si="34">AF50</f>
        <v>0</v>
      </c>
      <c r="AG51" s="409">
        <f t="shared" ref="AG51" si="35">AG50</f>
        <v>0</v>
      </c>
      <c r="AH51" s="409">
        <f t="shared" ref="AH51" si="36">AH50</f>
        <v>0</v>
      </c>
      <c r="AI51" s="409">
        <f t="shared" ref="AI51" si="37">AI50</f>
        <v>0</v>
      </c>
      <c r="AJ51" s="409">
        <f t="shared" ref="AJ51" si="38">AJ50</f>
        <v>0</v>
      </c>
      <c r="AK51" s="409">
        <f t="shared" ref="AK51" si="39">AK50</f>
        <v>0</v>
      </c>
      <c r="AL51" s="409">
        <f t="shared" ref="AL51" si="40">AL50</f>
        <v>0</v>
      </c>
      <c r="AM51" s="295"/>
    </row>
    <row r="52" spans="1:39" ht="15" outlineLevel="1">
      <c r="B52" s="292"/>
      <c r="C52" s="289"/>
      <c r="D52" s="289"/>
      <c r="E52" s="289"/>
      <c r="F52" s="289"/>
      <c r="G52" s="289"/>
      <c r="H52" s="289"/>
      <c r="I52" s="289"/>
      <c r="J52" s="289"/>
      <c r="K52" s="289"/>
      <c r="L52" s="289"/>
      <c r="M52" s="289"/>
      <c r="N52" s="289">
        <v>12</v>
      </c>
      <c r="O52" s="289"/>
      <c r="P52" s="289"/>
      <c r="Q52" s="289"/>
      <c r="R52" s="289"/>
      <c r="S52" s="289"/>
      <c r="T52" s="289"/>
      <c r="U52" s="289"/>
      <c r="V52" s="289"/>
      <c r="W52" s="289"/>
      <c r="X52" s="289"/>
      <c r="Y52" s="420">
        <v>0</v>
      </c>
      <c r="Z52" s="421">
        <v>0</v>
      </c>
      <c r="AA52" s="421">
        <v>0</v>
      </c>
      <c r="AB52" s="421">
        <v>0</v>
      </c>
      <c r="AC52" s="421"/>
      <c r="AD52" s="421"/>
      <c r="AE52" s="421"/>
      <c r="AF52" s="421"/>
      <c r="AG52" s="421"/>
      <c r="AH52" s="421"/>
      <c r="AI52" s="421"/>
      <c r="AJ52" s="421"/>
      <c r="AK52" s="421"/>
      <c r="AL52" s="421"/>
      <c r="AM52" s="295"/>
    </row>
    <row r="53" spans="1:39" ht="16.5" customHeight="1" outlineLevel="1">
      <c r="B53" s="317" t="s">
        <v>497</v>
      </c>
      <c r="C53" s="287"/>
      <c r="D53" s="287"/>
      <c r="E53" s="287"/>
      <c r="F53" s="287"/>
      <c r="G53" s="287"/>
      <c r="H53" s="287"/>
      <c r="I53" s="287"/>
      <c r="J53" s="287"/>
      <c r="K53" s="287"/>
      <c r="L53" s="287"/>
      <c r="M53" s="287"/>
      <c r="N53" s="288"/>
      <c r="O53" s="287"/>
      <c r="P53" s="287"/>
      <c r="Q53" s="287"/>
      <c r="R53" s="287"/>
      <c r="S53" s="287"/>
      <c r="T53" s="287"/>
      <c r="U53" s="287"/>
      <c r="V53" s="287"/>
      <c r="W53" s="287"/>
      <c r="X53" s="287"/>
      <c r="Y53" s="412"/>
      <c r="Z53" s="412"/>
      <c r="AA53" s="412"/>
      <c r="AB53" s="412"/>
      <c r="AC53" s="412"/>
      <c r="AD53" s="412"/>
      <c r="AE53" s="412"/>
      <c r="AF53" s="412"/>
      <c r="AG53" s="412"/>
      <c r="AH53" s="412"/>
      <c r="AI53" s="412"/>
      <c r="AJ53" s="412"/>
      <c r="AK53" s="412"/>
      <c r="AL53" s="412"/>
      <c r="AM53" s="290"/>
    </row>
    <row r="54" spans="1:39" ht="15" outlineLevel="1">
      <c r="A54" s="520">
        <v>6</v>
      </c>
      <c r="B54" s="518" t="s">
        <v>99</v>
      </c>
      <c r="C54" s="289" t="s">
        <v>25</v>
      </c>
      <c r="D54" s="293">
        <v>1138336.3504204978</v>
      </c>
      <c r="E54" s="293">
        <v>1138336.3504204978</v>
      </c>
      <c r="F54" s="293">
        <v>1138336.3504204978</v>
      </c>
      <c r="G54" s="293">
        <v>1138336.3504204978</v>
      </c>
      <c r="H54" s="293">
        <v>1138336.3504204978</v>
      </c>
      <c r="I54" s="293">
        <v>1138336.3504204978</v>
      </c>
      <c r="J54" s="293">
        <v>1122049.7306481877</v>
      </c>
      <c r="K54" s="293">
        <v>1122049.7306481877</v>
      </c>
      <c r="L54" s="293">
        <v>1121638.572093965</v>
      </c>
      <c r="M54" s="293">
        <v>1068552.2545484295</v>
      </c>
      <c r="N54" s="293">
        <v>12</v>
      </c>
      <c r="O54" s="293">
        <v>29.848007568336509</v>
      </c>
      <c r="P54" s="293">
        <v>29.848007568336509</v>
      </c>
      <c r="Q54" s="293">
        <v>29.848007568336509</v>
      </c>
      <c r="R54" s="293">
        <v>29.848007568336509</v>
      </c>
      <c r="S54" s="293">
        <v>29.848007568336509</v>
      </c>
      <c r="T54" s="293">
        <v>29.848007568336509</v>
      </c>
      <c r="U54" s="293">
        <v>27.913168795404236</v>
      </c>
      <c r="V54" s="293">
        <v>27.913168795404236</v>
      </c>
      <c r="W54" s="293">
        <v>27.783056260506424</v>
      </c>
      <c r="X54" s="293">
        <v>21.47643972894549</v>
      </c>
      <c r="Y54" s="413"/>
      <c r="Z54" s="408">
        <v>0.31</v>
      </c>
      <c r="AA54" s="408">
        <v>0.69</v>
      </c>
      <c r="AB54" s="408"/>
      <c r="AC54" s="408"/>
      <c r="AD54" s="408"/>
      <c r="AE54" s="408"/>
      <c r="AF54" s="413"/>
      <c r="AG54" s="413"/>
      <c r="AH54" s="413"/>
      <c r="AI54" s="413"/>
      <c r="AJ54" s="413"/>
      <c r="AK54" s="413"/>
      <c r="AL54" s="413"/>
      <c r="AM54" s="294">
        <f>SUM(Y54:AL54)</f>
        <v>1</v>
      </c>
    </row>
    <row r="55" spans="1:39" ht="15" outlineLevel="1">
      <c r="B55" s="292" t="s">
        <v>267</v>
      </c>
      <c r="C55" s="289" t="s">
        <v>163</v>
      </c>
      <c r="D55" s="293">
        <v>983.37060966024546</v>
      </c>
      <c r="E55" s="293">
        <v>983.37060966024546</v>
      </c>
      <c r="F55" s="293">
        <v>3085.9440873873427</v>
      </c>
      <c r="G55" s="293">
        <v>3085.9440873873427</v>
      </c>
      <c r="H55" s="293">
        <v>3085.9440873873427</v>
      </c>
      <c r="I55" s="293">
        <v>3085.9440873873427</v>
      </c>
      <c r="J55" s="293">
        <v>34625.881470940505</v>
      </c>
      <c r="K55" s="293">
        <v>34625.881470940505</v>
      </c>
      <c r="L55" s="293">
        <v>35700.819858976989</v>
      </c>
      <c r="M55" s="293">
        <v>26123.864491585839</v>
      </c>
      <c r="N55" s="293">
        <v>12</v>
      </c>
      <c r="O55" s="293">
        <v>2.0183597600447323</v>
      </c>
      <c r="P55" s="293">
        <v>2.0183597600447323</v>
      </c>
      <c r="Q55" s="293">
        <v>2.6837263496154864</v>
      </c>
      <c r="R55" s="293">
        <v>2.6837263496154864</v>
      </c>
      <c r="S55" s="293">
        <v>2.6837263496154864</v>
      </c>
      <c r="T55" s="293">
        <v>2.6837263496154864</v>
      </c>
      <c r="U55" s="293">
        <v>7.6241349392938442</v>
      </c>
      <c r="V55" s="293">
        <v>7.6241349392938442</v>
      </c>
      <c r="W55" s="293">
        <v>7.6241349392938442</v>
      </c>
      <c r="X55" s="293">
        <v>5.872543950048807</v>
      </c>
      <c r="Y55" s="409">
        <v>0</v>
      </c>
      <c r="Z55" s="409">
        <v>0.31</v>
      </c>
      <c r="AA55" s="409">
        <v>0.69</v>
      </c>
      <c r="AB55" s="409">
        <v>0</v>
      </c>
      <c r="AC55" s="409">
        <f t="shared" ref="AC55" si="41">AC54</f>
        <v>0</v>
      </c>
      <c r="AD55" s="409">
        <f t="shared" ref="AD55" si="42">AD54</f>
        <v>0</v>
      </c>
      <c r="AE55" s="409">
        <f t="shared" ref="AE55" si="43">AE54</f>
        <v>0</v>
      </c>
      <c r="AF55" s="409">
        <f t="shared" ref="AF55" si="44">AF54</f>
        <v>0</v>
      </c>
      <c r="AG55" s="409">
        <f t="shared" ref="AG55" si="45">AG54</f>
        <v>0</v>
      </c>
      <c r="AH55" s="409">
        <f t="shared" ref="AH55" si="46">AH54</f>
        <v>0</v>
      </c>
      <c r="AI55" s="409">
        <f t="shared" ref="AI55" si="47">AI54</f>
        <v>0</v>
      </c>
      <c r="AJ55" s="409">
        <f t="shared" ref="AJ55" si="48">AJ54</f>
        <v>0</v>
      </c>
      <c r="AK55" s="409">
        <f t="shared" ref="AK55" si="49">AK54</f>
        <v>0</v>
      </c>
      <c r="AL55" s="409">
        <f t="shared" ref="AL55" si="50">AL54</f>
        <v>0</v>
      </c>
      <c r="AM55" s="309"/>
    </row>
    <row r="56" spans="1:39" ht="15" outlineLevel="1">
      <c r="B56" s="308"/>
      <c r="C56" s="310"/>
      <c r="D56" s="289"/>
      <c r="E56" s="289"/>
      <c r="F56" s="289"/>
      <c r="G56" s="289"/>
      <c r="H56" s="289"/>
      <c r="I56" s="289"/>
      <c r="J56" s="289"/>
      <c r="K56" s="289"/>
      <c r="L56" s="289"/>
      <c r="M56" s="289"/>
      <c r="N56" s="289"/>
      <c r="O56" s="289"/>
      <c r="P56" s="289"/>
      <c r="Q56" s="289"/>
      <c r="R56" s="289"/>
      <c r="S56" s="289"/>
      <c r="T56" s="289"/>
      <c r="U56" s="289"/>
      <c r="V56" s="289"/>
      <c r="W56" s="289"/>
      <c r="X56" s="289"/>
      <c r="Y56" s="414"/>
      <c r="Z56" s="414"/>
      <c r="AA56" s="414"/>
      <c r="AB56" s="414"/>
      <c r="AC56" s="414"/>
      <c r="AD56" s="414"/>
      <c r="AE56" s="414"/>
      <c r="AF56" s="414"/>
      <c r="AG56" s="414"/>
      <c r="AH56" s="414"/>
      <c r="AI56" s="414"/>
      <c r="AJ56" s="414"/>
      <c r="AK56" s="414"/>
      <c r="AL56" s="414"/>
      <c r="AM56" s="311"/>
    </row>
    <row r="57" spans="1:39" ht="28.5" customHeight="1" outlineLevel="1">
      <c r="A57" s="520">
        <v>7</v>
      </c>
      <c r="B57" s="518" t="s">
        <v>100</v>
      </c>
      <c r="C57" s="289" t="s">
        <v>25</v>
      </c>
      <c r="D57" s="293">
        <v>32391.044800715161</v>
      </c>
      <c r="E57" s="293">
        <v>23932.91130573905</v>
      </c>
      <c r="F57" s="293">
        <v>22827.308814201366</v>
      </c>
      <c r="G57" s="293">
        <v>22827.308814201366</v>
      </c>
      <c r="H57" s="293">
        <v>22827.308814201366</v>
      </c>
      <c r="I57" s="293">
        <v>22827.308814201366</v>
      </c>
      <c r="J57" s="293">
        <v>22827.308814201366</v>
      </c>
      <c r="K57" s="293">
        <v>22827.308814201366</v>
      </c>
      <c r="L57" s="293">
        <v>22827.308814201366</v>
      </c>
      <c r="M57" s="293">
        <v>22827.308814201366</v>
      </c>
      <c r="N57" s="293">
        <v>12</v>
      </c>
      <c r="O57" s="293">
        <v>7.711439616997243</v>
      </c>
      <c r="P57" s="293">
        <v>5.679701526694612</v>
      </c>
      <c r="Q57" s="293">
        <v>5.4153404583614329</v>
      </c>
      <c r="R57" s="293">
        <v>5.4153404583614329</v>
      </c>
      <c r="S57" s="293">
        <v>5.4153404583614329</v>
      </c>
      <c r="T57" s="293">
        <v>5.4153404583614329</v>
      </c>
      <c r="U57" s="293">
        <v>5.4153404583614329</v>
      </c>
      <c r="V57" s="293">
        <v>5.4153404583614329</v>
      </c>
      <c r="W57" s="293">
        <v>5.4153404583614329</v>
      </c>
      <c r="X57" s="293">
        <v>5.4153404583614329</v>
      </c>
      <c r="Y57" s="531"/>
      <c r="Z57" s="531">
        <v>1</v>
      </c>
      <c r="AA57" s="531"/>
      <c r="AB57" s="408"/>
      <c r="AC57" s="531"/>
      <c r="AD57" s="408"/>
      <c r="AE57" s="408"/>
      <c r="AF57" s="413"/>
      <c r="AG57" s="413"/>
      <c r="AH57" s="413"/>
      <c r="AI57" s="413"/>
      <c r="AJ57" s="413"/>
      <c r="AK57" s="413"/>
      <c r="AL57" s="413"/>
      <c r="AM57" s="294">
        <f>SUM(Y57:AL57)</f>
        <v>1</v>
      </c>
    </row>
    <row r="58" spans="1:39" ht="15" outlineLevel="1">
      <c r="B58" s="292" t="s">
        <v>267</v>
      </c>
      <c r="C58" s="289" t="s">
        <v>163</v>
      </c>
      <c r="D58" s="293">
        <v>-15961.047189098967</v>
      </c>
      <c r="E58" s="293">
        <v>-4048.6527388669547</v>
      </c>
      <c r="F58" s="293">
        <v>-1950.0073556299278</v>
      </c>
      <c r="G58" s="293">
        <v>955.09789915327269</v>
      </c>
      <c r="H58" s="293">
        <v>955.09789915327269</v>
      </c>
      <c r="I58" s="293">
        <v>955.09789915327269</v>
      </c>
      <c r="J58" s="293">
        <v>955.09789915327269</v>
      </c>
      <c r="K58" s="293">
        <v>955.09789915327269</v>
      </c>
      <c r="L58" s="293">
        <v>955.09789915327269</v>
      </c>
      <c r="M58" s="293">
        <v>955.09789915327269</v>
      </c>
      <c r="N58" s="293">
        <v>12</v>
      </c>
      <c r="O58" s="293">
        <v>-3.7093795858761407</v>
      </c>
      <c r="P58" s="293">
        <v>-0.97930218008469372</v>
      </c>
      <c r="Q58" s="293">
        <v>-0.41461283628332335</v>
      </c>
      <c r="R58" s="293">
        <v>0.2489412313690646</v>
      </c>
      <c r="S58" s="293">
        <v>0.2489412313690646</v>
      </c>
      <c r="T58" s="293">
        <v>0.2489412313690646</v>
      </c>
      <c r="U58" s="293">
        <v>0.2489412313690646</v>
      </c>
      <c r="V58" s="293">
        <v>0.2489412313690646</v>
      </c>
      <c r="W58" s="293">
        <v>0.2489412313690646</v>
      </c>
      <c r="X58" s="293">
        <v>0.2489412313690646</v>
      </c>
      <c r="Y58" s="409">
        <v>0</v>
      </c>
      <c r="Z58" s="409">
        <v>1</v>
      </c>
      <c r="AA58" s="409">
        <v>0</v>
      </c>
      <c r="AB58" s="409">
        <v>0</v>
      </c>
      <c r="AC58" s="409">
        <f t="shared" ref="AC58" si="51">AC57</f>
        <v>0</v>
      </c>
      <c r="AD58" s="409">
        <f t="shared" ref="AD58" si="52">AD57</f>
        <v>0</v>
      </c>
      <c r="AE58" s="409">
        <f t="shared" ref="AE58" si="53">AE57</f>
        <v>0</v>
      </c>
      <c r="AF58" s="409">
        <f t="shared" ref="AF58" si="54">AF57</f>
        <v>0</v>
      </c>
      <c r="AG58" s="409">
        <f t="shared" ref="AG58" si="55">AG57</f>
        <v>0</v>
      </c>
      <c r="AH58" s="409">
        <f t="shared" ref="AH58" si="56">AH57</f>
        <v>0</v>
      </c>
      <c r="AI58" s="409">
        <f t="shared" ref="AI58" si="57">AI57</f>
        <v>0</v>
      </c>
      <c r="AJ58" s="409">
        <f t="shared" ref="AJ58" si="58">AJ57</f>
        <v>0</v>
      </c>
      <c r="AK58" s="409">
        <f t="shared" ref="AK58" si="59">AK57</f>
        <v>0</v>
      </c>
      <c r="AL58" s="409">
        <f t="shared" ref="AL58" si="60">AL57</f>
        <v>0</v>
      </c>
      <c r="AM58" s="309"/>
    </row>
    <row r="59" spans="1:39" ht="15" outlineLevel="1">
      <c r="B59" s="312"/>
      <c r="C59" s="310"/>
      <c r="D59" s="289"/>
      <c r="E59" s="289"/>
      <c r="F59" s="289"/>
      <c r="G59" s="289"/>
      <c r="H59" s="289"/>
      <c r="I59" s="289"/>
      <c r="J59" s="289"/>
      <c r="K59" s="289"/>
      <c r="L59" s="289"/>
      <c r="M59" s="289"/>
      <c r="N59" s="289"/>
      <c r="O59" s="289"/>
      <c r="P59" s="289"/>
      <c r="Q59" s="289"/>
      <c r="R59" s="289"/>
      <c r="S59" s="289"/>
      <c r="T59" s="289"/>
      <c r="U59" s="289"/>
      <c r="V59" s="289"/>
      <c r="W59" s="289"/>
      <c r="X59" s="289"/>
      <c r="Y59" s="414"/>
      <c r="Z59" s="415"/>
      <c r="AA59" s="414"/>
      <c r="AB59" s="414"/>
      <c r="AC59" s="414"/>
      <c r="AD59" s="414"/>
      <c r="AE59" s="414"/>
      <c r="AF59" s="414"/>
      <c r="AG59" s="414"/>
      <c r="AH59" s="414"/>
      <c r="AI59" s="414"/>
      <c r="AJ59" s="414"/>
      <c r="AK59" s="414"/>
      <c r="AL59" s="414"/>
      <c r="AM59" s="311"/>
    </row>
    <row r="60" spans="1:39" ht="30" outlineLevel="1">
      <c r="A60" s="520">
        <v>8</v>
      </c>
      <c r="B60" s="518" t="s">
        <v>101</v>
      </c>
      <c r="C60" s="289" t="s">
        <v>25</v>
      </c>
      <c r="D60" s="293"/>
      <c r="E60" s="293"/>
      <c r="F60" s="293"/>
      <c r="G60" s="293"/>
      <c r="H60" s="293"/>
      <c r="I60" s="293"/>
      <c r="J60" s="293"/>
      <c r="K60" s="293"/>
      <c r="L60" s="293"/>
      <c r="M60" s="293"/>
      <c r="N60" s="293">
        <v>12</v>
      </c>
      <c r="O60" s="293"/>
      <c r="P60" s="293"/>
      <c r="Q60" s="293"/>
      <c r="R60" s="293"/>
      <c r="S60" s="293"/>
      <c r="T60" s="293"/>
      <c r="U60" s="293"/>
      <c r="V60" s="293"/>
      <c r="W60" s="293"/>
      <c r="X60" s="293"/>
      <c r="Y60" s="413"/>
      <c r="Z60" s="531"/>
      <c r="AA60" s="408"/>
      <c r="AB60" s="408"/>
      <c r="AC60" s="408"/>
      <c r="AD60" s="408"/>
      <c r="AE60" s="408"/>
      <c r="AF60" s="413"/>
      <c r="AG60" s="413"/>
      <c r="AH60" s="413"/>
      <c r="AI60" s="413"/>
      <c r="AJ60" s="413"/>
      <c r="AK60" s="413"/>
      <c r="AL60" s="413"/>
      <c r="AM60" s="294">
        <f>SUM(Y60:AL60)</f>
        <v>0</v>
      </c>
    </row>
    <row r="61" spans="1:39" ht="15" outlineLevel="1">
      <c r="B61" s="292" t="s">
        <v>267</v>
      </c>
      <c r="C61" s="289" t="s">
        <v>163</v>
      </c>
      <c r="D61" s="293"/>
      <c r="E61" s="293"/>
      <c r="F61" s="293"/>
      <c r="G61" s="293"/>
      <c r="H61" s="293"/>
      <c r="I61" s="293"/>
      <c r="J61" s="293"/>
      <c r="K61" s="293"/>
      <c r="L61" s="293"/>
      <c r="M61" s="293"/>
      <c r="N61" s="293">
        <f>N60</f>
        <v>12</v>
      </c>
      <c r="O61" s="293"/>
      <c r="P61" s="293"/>
      <c r="Q61" s="293"/>
      <c r="R61" s="293"/>
      <c r="S61" s="293"/>
      <c r="T61" s="293"/>
      <c r="U61" s="293"/>
      <c r="V61" s="293"/>
      <c r="W61" s="293"/>
      <c r="X61" s="293"/>
      <c r="Y61" s="409">
        <f>Y60</f>
        <v>0</v>
      </c>
      <c r="Z61" s="409">
        <f t="shared" ref="Z61" si="61">Z60</f>
        <v>0</v>
      </c>
      <c r="AA61" s="409">
        <f t="shared" ref="AA61" si="62">AA60</f>
        <v>0</v>
      </c>
      <c r="AB61" s="409">
        <f t="shared" ref="AB61" si="63">AB60</f>
        <v>0</v>
      </c>
      <c r="AC61" s="409">
        <f t="shared" ref="AC61" si="64">AC60</f>
        <v>0</v>
      </c>
      <c r="AD61" s="409">
        <f t="shared" ref="AD61" si="65">AD60</f>
        <v>0</v>
      </c>
      <c r="AE61" s="409">
        <f t="shared" ref="AE61" si="66">AE60</f>
        <v>0</v>
      </c>
      <c r="AF61" s="409">
        <f t="shared" ref="AF61" si="67">AF60</f>
        <v>0</v>
      </c>
      <c r="AG61" s="409">
        <f t="shared" ref="AG61" si="68">AG60</f>
        <v>0</v>
      </c>
      <c r="AH61" s="409">
        <f t="shared" ref="AH61" si="69">AH60</f>
        <v>0</v>
      </c>
      <c r="AI61" s="409">
        <f t="shared" ref="AI61" si="70">AI60</f>
        <v>0</v>
      </c>
      <c r="AJ61" s="409">
        <f t="shared" ref="AJ61" si="71">AJ60</f>
        <v>0</v>
      </c>
      <c r="AK61" s="409">
        <f t="shared" ref="AK61" si="72">AK60</f>
        <v>0</v>
      </c>
      <c r="AL61" s="409">
        <f t="shared" ref="AL61" si="73">AL60</f>
        <v>0</v>
      </c>
      <c r="AM61" s="309"/>
    </row>
    <row r="62" spans="1:39" ht="15" outlineLevel="1">
      <c r="B62" s="312"/>
      <c r="C62" s="310"/>
      <c r="D62" s="314"/>
      <c r="E62" s="314"/>
      <c r="F62" s="314"/>
      <c r="G62" s="314"/>
      <c r="H62" s="314"/>
      <c r="I62" s="314"/>
      <c r="J62" s="314"/>
      <c r="K62" s="314"/>
      <c r="L62" s="314"/>
      <c r="M62" s="314"/>
      <c r="N62" s="289"/>
      <c r="O62" s="314"/>
      <c r="P62" s="314"/>
      <c r="Q62" s="314"/>
      <c r="R62" s="314"/>
      <c r="S62" s="314"/>
      <c r="T62" s="314"/>
      <c r="U62" s="314"/>
      <c r="V62" s="314"/>
      <c r="W62" s="314"/>
      <c r="X62" s="314"/>
      <c r="Y62" s="414"/>
      <c r="Z62" s="415"/>
      <c r="AA62" s="414"/>
      <c r="AB62" s="414"/>
      <c r="AC62" s="414"/>
      <c r="AD62" s="414"/>
      <c r="AE62" s="414"/>
      <c r="AF62" s="414"/>
      <c r="AG62" s="414"/>
      <c r="AH62" s="414"/>
      <c r="AI62" s="414"/>
      <c r="AJ62" s="414"/>
      <c r="AK62" s="414"/>
      <c r="AL62" s="414"/>
      <c r="AM62" s="311"/>
    </row>
    <row r="63" spans="1:39" ht="30" outlineLevel="1">
      <c r="A63" s="520">
        <v>9</v>
      </c>
      <c r="B63" s="518"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413"/>
      <c r="Z63" s="408"/>
      <c r="AA63" s="408"/>
      <c r="AB63" s="408"/>
      <c r="AC63" s="408"/>
      <c r="AD63" s="408"/>
      <c r="AE63" s="408"/>
      <c r="AF63" s="413"/>
      <c r="AG63" s="413"/>
      <c r="AH63" s="413"/>
      <c r="AI63" s="413"/>
      <c r="AJ63" s="413"/>
      <c r="AK63" s="413"/>
      <c r="AL63" s="413"/>
      <c r="AM63" s="294">
        <f>SUM(Y63:AL63)</f>
        <v>0</v>
      </c>
    </row>
    <row r="64" spans="1:39" ht="15" outlineLevel="1">
      <c r="B64" s="292" t="s">
        <v>267</v>
      </c>
      <c r="C64" s="289" t="s">
        <v>163</v>
      </c>
      <c r="D64" s="293"/>
      <c r="E64" s="293"/>
      <c r="F64" s="293"/>
      <c r="G64" s="293"/>
      <c r="H64" s="293"/>
      <c r="I64" s="293"/>
      <c r="J64" s="293"/>
      <c r="K64" s="293"/>
      <c r="L64" s="293"/>
      <c r="M64" s="293"/>
      <c r="N64" s="293">
        <f>N63</f>
        <v>12</v>
      </c>
      <c r="O64" s="293"/>
      <c r="P64" s="293"/>
      <c r="Q64" s="293"/>
      <c r="R64" s="293"/>
      <c r="S64" s="293"/>
      <c r="T64" s="293"/>
      <c r="U64" s="293"/>
      <c r="V64" s="293"/>
      <c r="W64" s="293"/>
      <c r="X64" s="293"/>
      <c r="Y64" s="409">
        <f>Y63</f>
        <v>0</v>
      </c>
      <c r="Z64" s="409">
        <f t="shared" ref="Z64" si="74">Z63</f>
        <v>0</v>
      </c>
      <c r="AA64" s="409">
        <f t="shared" ref="AA64" si="75">AA63</f>
        <v>0</v>
      </c>
      <c r="AB64" s="409">
        <f t="shared" ref="AB64" si="76">AB63</f>
        <v>0</v>
      </c>
      <c r="AC64" s="409">
        <f t="shared" ref="AC64" si="77">AC63</f>
        <v>0</v>
      </c>
      <c r="AD64" s="409">
        <f t="shared" ref="AD64" si="78">AD63</f>
        <v>0</v>
      </c>
      <c r="AE64" s="409">
        <f t="shared" ref="AE64" si="79">AE63</f>
        <v>0</v>
      </c>
      <c r="AF64" s="409">
        <f t="shared" ref="AF64" si="80">AF63</f>
        <v>0</v>
      </c>
      <c r="AG64" s="409">
        <f t="shared" ref="AG64" si="81">AG63</f>
        <v>0</v>
      </c>
      <c r="AH64" s="409">
        <f t="shared" ref="AH64" si="82">AH63</f>
        <v>0</v>
      </c>
      <c r="AI64" s="409">
        <f t="shared" ref="AI64" si="83">AI63</f>
        <v>0</v>
      </c>
      <c r="AJ64" s="409">
        <f t="shared" ref="AJ64" si="84">AJ63</f>
        <v>0</v>
      </c>
      <c r="AK64" s="409">
        <f t="shared" ref="AK64" si="85">AK63</f>
        <v>0</v>
      </c>
      <c r="AL64" s="409">
        <f t="shared" ref="AL64" si="86">AL63</f>
        <v>0</v>
      </c>
      <c r="AM64" s="309"/>
    </row>
    <row r="65" spans="1:39" ht="15" outlineLevel="1">
      <c r="B65" s="312"/>
      <c r="C65" s="310"/>
      <c r="D65" s="314"/>
      <c r="E65" s="314"/>
      <c r="F65" s="314"/>
      <c r="G65" s="314"/>
      <c r="H65" s="314"/>
      <c r="I65" s="314"/>
      <c r="J65" s="314"/>
      <c r="K65" s="314"/>
      <c r="L65" s="314"/>
      <c r="M65" s="314"/>
      <c r="N65" s="289"/>
      <c r="O65" s="314"/>
      <c r="P65" s="314"/>
      <c r="Q65" s="314"/>
      <c r="R65" s="314"/>
      <c r="S65" s="314"/>
      <c r="T65" s="314"/>
      <c r="U65" s="314"/>
      <c r="V65" s="314"/>
      <c r="W65" s="314"/>
      <c r="X65" s="314"/>
      <c r="Y65" s="414"/>
      <c r="Z65" s="414"/>
      <c r="AA65" s="414"/>
      <c r="AB65" s="414"/>
      <c r="AC65" s="414"/>
      <c r="AD65" s="414"/>
      <c r="AE65" s="414"/>
      <c r="AF65" s="414"/>
      <c r="AG65" s="414"/>
      <c r="AH65" s="414"/>
      <c r="AI65" s="414"/>
      <c r="AJ65" s="414"/>
      <c r="AK65" s="414"/>
      <c r="AL65" s="414"/>
      <c r="AM65" s="311"/>
    </row>
    <row r="66" spans="1:39" ht="30" outlineLevel="1">
      <c r="A66" s="520">
        <v>10</v>
      </c>
      <c r="B66" s="518"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413"/>
      <c r="Z66" s="408"/>
      <c r="AA66" s="408"/>
      <c r="AB66" s="408"/>
      <c r="AC66" s="408"/>
      <c r="AD66" s="408"/>
      <c r="AE66" s="408"/>
      <c r="AF66" s="413"/>
      <c r="AG66" s="413"/>
      <c r="AH66" s="413"/>
      <c r="AI66" s="413"/>
      <c r="AJ66" s="413"/>
      <c r="AK66" s="413"/>
      <c r="AL66" s="413"/>
      <c r="AM66" s="294">
        <f>SUM(Y66:AL66)</f>
        <v>0</v>
      </c>
    </row>
    <row r="67" spans="1:39" ht="15"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409">
        <f>Y66</f>
        <v>0</v>
      </c>
      <c r="Z67" s="409">
        <f t="shared" ref="Z67" si="87">Z66</f>
        <v>0</v>
      </c>
      <c r="AA67" s="409">
        <f t="shared" ref="AA67" si="88">AA66</f>
        <v>0</v>
      </c>
      <c r="AB67" s="409">
        <f t="shared" ref="AB67" si="89">AB66</f>
        <v>0</v>
      </c>
      <c r="AC67" s="409">
        <f t="shared" ref="AC67" si="90">AC66</f>
        <v>0</v>
      </c>
      <c r="AD67" s="409">
        <f t="shared" ref="AD67" si="91">AD66</f>
        <v>0</v>
      </c>
      <c r="AE67" s="409">
        <f t="shared" ref="AE67" si="92">AE66</f>
        <v>0</v>
      </c>
      <c r="AF67" s="409">
        <f t="shared" ref="AF67" si="93">AF66</f>
        <v>0</v>
      </c>
      <c r="AG67" s="409">
        <f t="shared" ref="AG67" si="94">AG66</f>
        <v>0</v>
      </c>
      <c r="AH67" s="409">
        <f t="shared" ref="AH67" si="95">AH66</f>
        <v>0</v>
      </c>
      <c r="AI67" s="409">
        <f t="shared" ref="AI67" si="96">AI66</f>
        <v>0</v>
      </c>
      <c r="AJ67" s="409">
        <f t="shared" ref="AJ67" si="97">AJ66</f>
        <v>0</v>
      </c>
      <c r="AK67" s="409">
        <f t="shared" ref="AK67" si="98">AK66</f>
        <v>0</v>
      </c>
      <c r="AL67" s="409">
        <f t="shared" ref="AL67" si="99">AL66</f>
        <v>0</v>
      </c>
      <c r="AM67" s="309"/>
    </row>
    <row r="68" spans="1:39" ht="15" outlineLevel="1">
      <c r="B68" s="312"/>
      <c r="C68" s="310"/>
      <c r="D68" s="314"/>
      <c r="E68" s="314"/>
      <c r="F68" s="314"/>
      <c r="G68" s="314"/>
      <c r="H68" s="314"/>
      <c r="I68" s="314"/>
      <c r="J68" s="314"/>
      <c r="K68" s="314"/>
      <c r="L68" s="314"/>
      <c r="M68" s="314"/>
      <c r="N68" s="289"/>
      <c r="O68" s="314"/>
      <c r="P68" s="314"/>
      <c r="Q68" s="314"/>
      <c r="R68" s="314"/>
      <c r="S68" s="314"/>
      <c r="T68" s="314"/>
      <c r="U68" s="314"/>
      <c r="V68" s="314"/>
      <c r="W68" s="314"/>
      <c r="X68" s="314"/>
      <c r="Y68" s="414"/>
      <c r="Z68" s="415"/>
      <c r="AA68" s="414"/>
      <c r="AB68" s="414"/>
      <c r="AC68" s="414"/>
      <c r="AD68" s="414"/>
      <c r="AE68" s="414"/>
      <c r="AF68" s="414"/>
      <c r="AG68" s="414"/>
      <c r="AH68" s="414"/>
      <c r="AI68" s="414"/>
      <c r="AJ68" s="414"/>
      <c r="AK68" s="414"/>
      <c r="AL68" s="414"/>
      <c r="AM68" s="311"/>
    </row>
    <row r="69" spans="1:39" ht="15.45" outlineLevel="1">
      <c r="B69" s="286" t="s">
        <v>10</v>
      </c>
      <c r="C69" s="287"/>
      <c r="D69" s="287"/>
      <c r="E69" s="287"/>
      <c r="F69" s="287"/>
      <c r="G69" s="287"/>
      <c r="H69" s="287"/>
      <c r="I69" s="287"/>
      <c r="J69" s="287"/>
      <c r="K69" s="287"/>
      <c r="L69" s="287"/>
      <c r="M69" s="287"/>
      <c r="N69" s="288"/>
      <c r="O69" s="287"/>
      <c r="P69" s="287"/>
      <c r="Q69" s="287"/>
      <c r="R69" s="287"/>
      <c r="S69" s="287"/>
      <c r="T69" s="287"/>
      <c r="U69" s="287"/>
      <c r="V69" s="287"/>
      <c r="W69" s="287"/>
      <c r="X69" s="287"/>
      <c r="Y69" s="412"/>
      <c r="Z69" s="412"/>
      <c r="AA69" s="412"/>
      <c r="AB69" s="412"/>
      <c r="AC69" s="412"/>
      <c r="AD69" s="412"/>
      <c r="AE69" s="412"/>
      <c r="AF69" s="412"/>
      <c r="AG69" s="412"/>
      <c r="AH69" s="412"/>
      <c r="AI69" s="412"/>
      <c r="AJ69" s="412"/>
      <c r="AK69" s="412"/>
      <c r="AL69" s="412"/>
      <c r="AM69" s="290"/>
    </row>
    <row r="70" spans="1:39" ht="30" outlineLevel="1">
      <c r="A70" s="520">
        <v>11</v>
      </c>
      <c r="B70" s="518"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424"/>
      <c r="Z70" s="408"/>
      <c r="AA70" s="408"/>
      <c r="AB70" s="408"/>
      <c r="AC70" s="408"/>
      <c r="AD70" s="408"/>
      <c r="AE70" s="408"/>
      <c r="AF70" s="413"/>
      <c r="AG70" s="413"/>
      <c r="AH70" s="413"/>
      <c r="AI70" s="413"/>
      <c r="AJ70" s="413"/>
      <c r="AK70" s="413"/>
      <c r="AL70" s="413"/>
      <c r="AM70" s="294">
        <f>SUM(Y70:AL70)</f>
        <v>0</v>
      </c>
    </row>
    <row r="71" spans="1:39" ht="15"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409">
        <f>Y70</f>
        <v>0</v>
      </c>
      <c r="Z71" s="409">
        <f t="shared" ref="Z71" si="100">Z70</f>
        <v>0</v>
      </c>
      <c r="AA71" s="409">
        <f t="shared" ref="AA71" si="101">AA70</f>
        <v>0</v>
      </c>
      <c r="AB71" s="409">
        <f t="shared" ref="AB71" si="102">AB70</f>
        <v>0</v>
      </c>
      <c r="AC71" s="409">
        <f t="shared" ref="AC71" si="103">AC70</f>
        <v>0</v>
      </c>
      <c r="AD71" s="409">
        <f t="shared" ref="AD71" si="104">AD70</f>
        <v>0</v>
      </c>
      <c r="AE71" s="409">
        <f t="shared" ref="AE71" si="105">AE70</f>
        <v>0</v>
      </c>
      <c r="AF71" s="409">
        <f t="shared" ref="AF71" si="106">AF70</f>
        <v>0</v>
      </c>
      <c r="AG71" s="409">
        <f t="shared" ref="AG71" si="107">AG70</f>
        <v>0</v>
      </c>
      <c r="AH71" s="409">
        <f t="shared" ref="AH71" si="108">AH70</f>
        <v>0</v>
      </c>
      <c r="AI71" s="409">
        <f t="shared" ref="AI71" si="109">AI70</f>
        <v>0</v>
      </c>
      <c r="AJ71" s="409">
        <f t="shared" ref="AJ71" si="110">AJ70</f>
        <v>0</v>
      </c>
      <c r="AK71" s="409">
        <f t="shared" ref="AK71" si="111">AK70</f>
        <v>0</v>
      </c>
      <c r="AL71" s="409">
        <f t="shared" ref="AL71" si="112">AL70</f>
        <v>0</v>
      </c>
      <c r="AM71" s="295"/>
    </row>
    <row r="72" spans="1:39" ht="15" outlineLevel="1">
      <c r="B72" s="313"/>
      <c r="C72" s="303"/>
      <c r="D72" s="289"/>
      <c r="E72" s="289"/>
      <c r="F72" s="289"/>
      <c r="G72" s="289"/>
      <c r="H72" s="289"/>
      <c r="I72" s="289"/>
      <c r="J72" s="289"/>
      <c r="K72" s="289"/>
      <c r="L72" s="289"/>
      <c r="M72" s="289"/>
      <c r="N72" s="289"/>
      <c r="O72" s="289"/>
      <c r="P72" s="289"/>
      <c r="Q72" s="289"/>
      <c r="R72" s="289"/>
      <c r="S72" s="289"/>
      <c r="T72" s="289"/>
      <c r="U72" s="289"/>
      <c r="V72" s="289"/>
      <c r="W72" s="289"/>
      <c r="X72" s="289"/>
      <c r="Y72" s="410"/>
      <c r="Z72" s="419"/>
      <c r="AA72" s="419"/>
      <c r="AB72" s="419"/>
      <c r="AC72" s="419"/>
      <c r="AD72" s="419"/>
      <c r="AE72" s="419"/>
      <c r="AF72" s="419"/>
      <c r="AG72" s="419"/>
      <c r="AH72" s="419"/>
      <c r="AI72" s="419"/>
      <c r="AJ72" s="419"/>
      <c r="AK72" s="419"/>
      <c r="AL72" s="419"/>
      <c r="AM72" s="304"/>
    </row>
    <row r="73" spans="1:39" ht="30" outlineLevel="1">
      <c r="A73" s="520">
        <v>12</v>
      </c>
      <c r="B73" s="518"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408"/>
      <c r="Z73" s="408"/>
      <c r="AA73" s="408"/>
      <c r="AB73" s="408"/>
      <c r="AC73" s="408"/>
      <c r="AD73" s="408"/>
      <c r="AE73" s="408"/>
      <c r="AF73" s="413"/>
      <c r="AG73" s="413"/>
      <c r="AH73" s="413"/>
      <c r="AI73" s="413"/>
      <c r="AJ73" s="413"/>
      <c r="AK73" s="413"/>
      <c r="AL73" s="413"/>
      <c r="AM73" s="294">
        <f>SUM(Y73:AL73)</f>
        <v>0</v>
      </c>
    </row>
    <row r="74" spans="1:39" ht="15" outlineLevel="1">
      <c r="B74" s="518"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409">
        <f>Y73</f>
        <v>0</v>
      </c>
      <c r="Z74" s="409">
        <f t="shared" ref="Z74" si="113">Z73</f>
        <v>0</v>
      </c>
      <c r="AA74" s="409">
        <f t="shared" ref="AA74" si="114">AA73</f>
        <v>0</v>
      </c>
      <c r="AB74" s="409">
        <f t="shared" ref="AB74" si="115">AB73</f>
        <v>0</v>
      </c>
      <c r="AC74" s="409">
        <f t="shared" ref="AC74" si="116">AC73</f>
        <v>0</v>
      </c>
      <c r="AD74" s="409">
        <f t="shared" ref="AD74" si="117">AD73</f>
        <v>0</v>
      </c>
      <c r="AE74" s="409">
        <f t="shared" ref="AE74" si="118">AE73</f>
        <v>0</v>
      </c>
      <c r="AF74" s="409">
        <f t="shared" ref="AF74" si="119">AF73</f>
        <v>0</v>
      </c>
      <c r="AG74" s="409">
        <f t="shared" ref="AG74" si="120">AG73</f>
        <v>0</v>
      </c>
      <c r="AH74" s="409">
        <f t="shared" ref="AH74" si="121">AH73</f>
        <v>0</v>
      </c>
      <c r="AI74" s="409">
        <f t="shared" ref="AI74" si="122">AI73</f>
        <v>0</v>
      </c>
      <c r="AJ74" s="409">
        <f t="shared" ref="AJ74" si="123">AJ73</f>
        <v>0</v>
      </c>
      <c r="AK74" s="409">
        <f t="shared" ref="AK74" si="124">AK73</f>
        <v>0</v>
      </c>
      <c r="AL74" s="409">
        <f t="shared" ref="AL74" si="125">AL73</f>
        <v>0</v>
      </c>
      <c r="AM74" s="295"/>
    </row>
    <row r="75" spans="1:39" ht="15" outlineLevel="1">
      <c r="B75" s="518"/>
      <c r="C75" s="303"/>
      <c r="D75" s="289"/>
      <c r="E75" s="289"/>
      <c r="F75" s="289"/>
      <c r="G75" s="289"/>
      <c r="H75" s="289"/>
      <c r="I75" s="289"/>
      <c r="J75" s="289"/>
      <c r="K75" s="289"/>
      <c r="L75" s="289"/>
      <c r="M75" s="289"/>
      <c r="N75" s="289"/>
      <c r="O75" s="289"/>
      <c r="P75" s="289"/>
      <c r="Q75" s="289"/>
      <c r="R75" s="289"/>
      <c r="S75" s="289"/>
      <c r="T75" s="289"/>
      <c r="U75" s="289"/>
      <c r="V75" s="289"/>
      <c r="W75" s="289"/>
      <c r="X75" s="289"/>
      <c r="Y75" s="420"/>
      <c r="Z75" s="420"/>
      <c r="AA75" s="410"/>
      <c r="AB75" s="410"/>
      <c r="AC75" s="410"/>
      <c r="AD75" s="410"/>
      <c r="AE75" s="410"/>
      <c r="AF75" s="410"/>
      <c r="AG75" s="410"/>
      <c r="AH75" s="410"/>
      <c r="AI75" s="410"/>
      <c r="AJ75" s="410"/>
      <c r="AK75" s="410"/>
      <c r="AL75" s="410"/>
      <c r="AM75" s="304"/>
    </row>
    <row r="76" spans="1:39" ht="30" outlineLevel="1">
      <c r="A76" s="520">
        <v>13</v>
      </c>
      <c r="B76" s="518" t="s">
        <v>106</v>
      </c>
      <c r="C76" s="289" t="s">
        <v>25</v>
      </c>
      <c r="D76" s="293"/>
      <c r="E76" s="293"/>
      <c r="F76" s="293"/>
      <c r="G76" s="293"/>
      <c r="H76" s="293"/>
      <c r="I76" s="293"/>
      <c r="J76" s="293"/>
      <c r="K76" s="293"/>
      <c r="L76" s="293"/>
      <c r="M76" s="293"/>
      <c r="N76" s="293">
        <v>12</v>
      </c>
      <c r="O76" s="293"/>
      <c r="P76" s="293"/>
      <c r="Q76" s="293"/>
      <c r="R76" s="293"/>
      <c r="S76" s="293"/>
      <c r="T76" s="293"/>
      <c r="U76" s="293"/>
      <c r="V76" s="293"/>
      <c r="W76" s="293"/>
      <c r="X76" s="293"/>
      <c r="Y76" s="408"/>
      <c r="Z76" s="408"/>
      <c r="AA76" s="408"/>
      <c r="AB76" s="408"/>
      <c r="AC76" s="408"/>
      <c r="AD76" s="408"/>
      <c r="AE76" s="408"/>
      <c r="AF76" s="413"/>
      <c r="AG76" s="413"/>
      <c r="AH76" s="413"/>
      <c r="AI76" s="413"/>
      <c r="AJ76" s="413"/>
      <c r="AK76" s="413"/>
      <c r="AL76" s="413"/>
      <c r="AM76" s="294">
        <f>SUM(Y76:AL76)</f>
        <v>0</v>
      </c>
    </row>
    <row r="77" spans="1:39" ht="15" outlineLevel="1">
      <c r="B77" s="518"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409">
        <f>Y76</f>
        <v>0</v>
      </c>
      <c r="Z77" s="409">
        <f t="shared" ref="Z77:AL77" si="126">Z76</f>
        <v>0</v>
      </c>
      <c r="AA77" s="409">
        <f t="shared" si="126"/>
        <v>0</v>
      </c>
      <c r="AB77" s="409">
        <f t="shared" si="126"/>
        <v>0</v>
      </c>
      <c r="AC77" s="409">
        <f t="shared" si="126"/>
        <v>0</v>
      </c>
      <c r="AD77" s="409">
        <f t="shared" si="126"/>
        <v>0</v>
      </c>
      <c r="AE77" s="409">
        <f t="shared" si="126"/>
        <v>0</v>
      </c>
      <c r="AF77" s="409">
        <f t="shared" si="126"/>
        <v>0</v>
      </c>
      <c r="AG77" s="409">
        <f t="shared" si="126"/>
        <v>0</v>
      </c>
      <c r="AH77" s="409">
        <f t="shared" si="126"/>
        <v>0</v>
      </c>
      <c r="AI77" s="409">
        <f t="shared" si="126"/>
        <v>0</v>
      </c>
      <c r="AJ77" s="409">
        <f t="shared" si="126"/>
        <v>0</v>
      </c>
      <c r="AK77" s="409">
        <f t="shared" si="126"/>
        <v>0</v>
      </c>
      <c r="AL77" s="409">
        <f t="shared" si="126"/>
        <v>0</v>
      </c>
      <c r="AM77" s="304"/>
    </row>
    <row r="78" spans="1:39" ht="15" outlineLevel="1">
      <c r="B78" s="518"/>
      <c r="C78" s="303"/>
      <c r="D78" s="289"/>
      <c r="E78" s="289"/>
      <c r="F78" s="289"/>
      <c r="G78" s="289"/>
      <c r="H78" s="289"/>
      <c r="I78" s="289"/>
      <c r="J78" s="289"/>
      <c r="K78" s="289"/>
      <c r="L78" s="289"/>
      <c r="M78" s="289"/>
      <c r="N78" s="289"/>
      <c r="O78" s="289"/>
      <c r="P78" s="289"/>
      <c r="Q78" s="289"/>
      <c r="R78" s="289"/>
      <c r="S78" s="289"/>
      <c r="T78" s="289"/>
      <c r="U78" s="289"/>
      <c r="V78" s="289"/>
      <c r="W78" s="289"/>
      <c r="X78" s="289"/>
      <c r="Y78" s="410"/>
      <c r="Z78" s="410"/>
      <c r="AA78" s="410"/>
      <c r="AB78" s="410"/>
      <c r="AC78" s="410"/>
      <c r="AD78" s="410"/>
      <c r="AE78" s="410"/>
      <c r="AF78" s="410"/>
      <c r="AG78" s="410"/>
      <c r="AH78" s="410"/>
      <c r="AI78" s="410"/>
      <c r="AJ78" s="410"/>
      <c r="AK78" s="410"/>
      <c r="AL78" s="410"/>
      <c r="AM78" s="304"/>
    </row>
    <row r="79" spans="1:39" ht="15.45" outlineLevel="1">
      <c r="B79" s="286" t="s">
        <v>107</v>
      </c>
      <c r="C79" s="287"/>
      <c r="D79" s="288"/>
      <c r="E79" s="288"/>
      <c r="F79" s="288"/>
      <c r="G79" s="288"/>
      <c r="H79" s="288"/>
      <c r="I79" s="288"/>
      <c r="J79" s="288"/>
      <c r="K79" s="288"/>
      <c r="L79" s="288"/>
      <c r="M79" s="288"/>
      <c r="N79" s="288"/>
      <c r="O79" s="288"/>
      <c r="P79" s="287"/>
      <c r="Q79" s="287"/>
      <c r="R79" s="287"/>
      <c r="S79" s="287"/>
      <c r="T79" s="287"/>
      <c r="U79" s="287"/>
      <c r="V79" s="287"/>
      <c r="W79" s="287"/>
      <c r="X79" s="287"/>
      <c r="Y79" s="412"/>
      <c r="Z79" s="412"/>
      <c r="AA79" s="412"/>
      <c r="AB79" s="412"/>
      <c r="AC79" s="412"/>
      <c r="AD79" s="412"/>
      <c r="AE79" s="412"/>
      <c r="AF79" s="412"/>
      <c r="AG79" s="412"/>
      <c r="AH79" s="412"/>
      <c r="AI79" s="412"/>
      <c r="AJ79" s="412"/>
      <c r="AK79" s="412"/>
      <c r="AL79" s="412"/>
      <c r="AM79" s="290"/>
    </row>
    <row r="80" spans="1:39" ht="15" outlineLevel="1">
      <c r="A80" s="520">
        <v>14</v>
      </c>
      <c r="B80" s="313" t="s">
        <v>108</v>
      </c>
      <c r="C80" s="289" t="s">
        <v>25</v>
      </c>
      <c r="D80" s="293">
        <v>13606.081775665283</v>
      </c>
      <c r="E80" s="293">
        <v>10853.067186355591</v>
      </c>
      <c r="F80" s="293">
        <v>10407.52020072937</v>
      </c>
      <c r="G80" s="293">
        <v>9961.9728603363037</v>
      </c>
      <c r="H80" s="293">
        <v>9961.9728603363037</v>
      </c>
      <c r="I80" s="293">
        <v>9961.9728603363037</v>
      </c>
      <c r="J80" s="293">
        <v>9672.9327144622803</v>
      </c>
      <c r="K80" s="293">
        <v>9672.9327144622803</v>
      </c>
      <c r="L80" s="293">
        <v>5504.643310546875</v>
      </c>
      <c r="M80" s="293">
        <v>5504.643310546875</v>
      </c>
      <c r="N80" s="293">
        <v>12</v>
      </c>
      <c r="O80" s="293">
        <v>1.434927350608632</v>
      </c>
      <c r="P80" s="293">
        <v>1.2919184318743646</v>
      </c>
      <c r="Q80" s="293">
        <v>1.2687739094253629</v>
      </c>
      <c r="R80" s="293">
        <v>1.2456293790601194</v>
      </c>
      <c r="S80" s="293">
        <v>1.2456293790601194</v>
      </c>
      <c r="T80" s="293">
        <v>1.2456293790601194</v>
      </c>
      <c r="U80" s="293">
        <v>1.2306148130446672</v>
      </c>
      <c r="V80" s="293">
        <v>1.2306148130446672</v>
      </c>
      <c r="W80" s="293">
        <v>1.0140875950455666</v>
      </c>
      <c r="X80" s="293">
        <v>1.0140875950455666</v>
      </c>
      <c r="Y80" s="531">
        <v>1</v>
      </c>
      <c r="Z80" s="408"/>
      <c r="AA80" s="408"/>
      <c r="AB80" s="408"/>
      <c r="AC80" s="408"/>
      <c r="AD80" s="408"/>
      <c r="AE80" s="408"/>
      <c r="AF80" s="408"/>
      <c r="AG80" s="408"/>
      <c r="AH80" s="408"/>
      <c r="AI80" s="408"/>
      <c r="AJ80" s="408"/>
      <c r="AK80" s="408"/>
      <c r="AL80" s="408"/>
      <c r="AM80" s="294">
        <f>SUM(Y80:AL80)</f>
        <v>1</v>
      </c>
    </row>
    <row r="81" spans="1:40" ht="15" outlineLevel="1">
      <c r="B81" s="292" t="s">
        <v>267</v>
      </c>
      <c r="C81" s="289" t="s">
        <v>163</v>
      </c>
      <c r="D81" s="293"/>
      <c r="E81" s="293"/>
      <c r="F81" s="293"/>
      <c r="G81" s="293"/>
      <c r="H81" s="293"/>
      <c r="I81" s="293"/>
      <c r="J81" s="293"/>
      <c r="K81" s="293"/>
      <c r="L81" s="293"/>
      <c r="M81" s="293"/>
      <c r="N81" s="293">
        <v>12</v>
      </c>
      <c r="O81" s="293"/>
      <c r="P81" s="293"/>
      <c r="Q81" s="293"/>
      <c r="R81" s="293"/>
      <c r="S81" s="293"/>
      <c r="T81" s="293"/>
      <c r="U81" s="293"/>
      <c r="V81" s="293"/>
      <c r="W81" s="293"/>
      <c r="X81" s="293"/>
      <c r="Y81" s="409">
        <v>1</v>
      </c>
      <c r="Z81" s="409">
        <v>0</v>
      </c>
      <c r="AA81" s="409">
        <v>0</v>
      </c>
      <c r="AB81" s="409">
        <v>0</v>
      </c>
      <c r="AC81" s="409">
        <f t="shared" ref="AC81" si="127">AC80</f>
        <v>0</v>
      </c>
      <c r="AD81" s="409">
        <f>AD80</f>
        <v>0</v>
      </c>
      <c r="AE81" s="409">
        <f t="shared" ref="AE81" si="128">AE80</f>
        <v>0</v>
      </c>
      <c r="AF81" s="409">
        <f t="shared" ref="AF81" si="129">AF80</f>
        <v>0</v>
      </c>
      <c r="AG81" s="409">
        <f t="shared" ref="AG81" si="130">AG80</f>
        <v>0</v>
      </c>
      <c r="AH81" s="409">
        <f t="shared" ref="AH81" si="131">AH80</f>
        <v>0</v>
      </c>
      <c r="AI81" s="409">
        <f t="shared" ref="AI81" si="132">AI80</f>
        <v>0</v>
      </c>
      <c r="AJ81" s="409">
        <f t="shared" ref="AJ81" si="133">AJ80</f>
        <v>0</v>
      </c>
      <c r="AK81" s="409">
        <f t="shared" ref="AK81" si="134">AK80</f>
        <v>0</v>
      </c>
      <c r="AL81" s="409">
        <f t="shared" ref="AL81" si="135">AL80</f>
        <v>0</v>
      </c>
      <c r="AM81" s="295"/>
    </row>
    <row r="82" spans="1:40" s="513" customFormat="1" ht="15" outlineLevel="1">
      <c r="A82" s="521"/>
      <c r="B82" s="292"/>
      <c r="C82" s="289"/>
      <c r="D82" s="289"/>
      <c r="E82" s="289"/>
      <c r="F82" s="289"/>
      <c r="G82" s="289"/>
      <c r="H82" s="289"/>
      <c r="I82" s="289"/>
      <c r="J82" s="289"/>
      <c r="K82" s="289"/>
      <c r="L82" s="289"/>
      <c r="M82" s="289"/>
      <c r="N82" s="466"/>
      <c r="O82" s="289"/>
      <c r="P82" s="289"/>
      <c r="Q82" s="289"/>
      <c r="R82" s="289"/>
      <c r="S82" s="289"/>
      <c r="T82" s="289"/>
      <c r="U82" s="289"/>
      <c r="V82" s="289"/>
      <c r="W82" s="289"/>
      <c r="X82" s="289"/>
      <c r="Y82" s="409"/>
      <c r="Z82" s="409"/>
      <c r="AA82" s="409"/>
      <c r="AB82" s="409"/>
      <c r="AC82" s="409"/>
      <c r="AD82" s="409"/>
      <c r="AE82" s="409"/>
      <c r="AF82" s="409"/>
      <c r="AG82" s="409"/>
      <c r="AH82" s="409"/>
      <c r="AI82" s="409"/>
      <c r="AJ82" s="409"/>
      <c r="AK82" s="409"/>
      <c r="AL82" s="409"/>
      <c r="AM82" s="514"/>
      <c r="AN82" s="628"/>
    </row>
    <row r="83" spans="1:40" s="307" customFormat="1" ht="15.45" outlineLevel="1">
      <c r="A83" s="521"/>
      <c r="B83" s="286" t="s">
        <v>489</v>
      </c>
      <c r="C83" s="289"/>
      <c r="D83" s="289"/>
      <c r="E83" s="289"/>
      <c r="F83" s="289"/>
      <c r="G83" s="289"/>
      <c r="H83" s="289"/>
      <c r="I83" s="289"/>
      <c r="J83" s="289"/>
      <c r="K83" s="289"/>
      <c r="L83" s="289"/>
      <c r="M83" s="289"/>
      <c r="N83" s="289"/>
      <c r="O83" s="289"/>
      <c r="P83" s="289"/>
      <c r="Q83" s="289"/>
      <c r="R83" s="289"/>
      <c r="S83" s="289"/>
      <c r="T83" s="289"/>
      <c r="U83" s="289"/>
      <c r="V83" s="289"/>
      <c r="W83" s="289"/>
      <c r="X83" s="289"/>
      <c r="Y83" s="410"/>
      <c r="Z83" s="410"/>
      <c r="AA83" s="410"/>
      <c r="AB83" s="410"/>
      <c r="AC83" s="410"/>
      <c r="AD83" s="410"/>
      <c r="AE83" s="414"/>
      <c r="AF83" s="414"/>
      <c r="AG83" s="414"/>
      <c r="AH83" s="414"/>
      <c r="AI83" s="414"/>
      <c r="AJ83" s="414"/>
      <c r="AK83" s="414"/>
      <c r="AL83" s="414"/>
      <c r="AM83" s="515"/>
      <c r="AN83" s="629"/>
    </row>
    <row r="84" spans="1:40" ht="15" outlineLevel="1">
      <c r="A84" s="520">
        <v>15</v>
      </c>
      <c r="B84" s="292" t="s">
        <v>494</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408"/>
      <c r="Z84" s="408"/>
      <c r="AA84" s="408"/>
      <c r="AB84" s="408"/>
      <c r="AC84" s="408"/>
      <c r="AD84" s="408"/>
      <c r="AE84" s="408"/>
      <c r="AF84" s="408"/>
      <c r="AG84" s="408"/>
      <c r="AH84" s="408"/>
      <c r="AI84" s="408"/>
      <c r="AJ84" s="408"/>
      <c r="AK84" s="408"/>
      <c r="AL84" s="408"/>
      <c r="AM84" s="294">
        <f>SUM(Y84:AL84)</f>
        <v>0</v>
      </c>
    </row>
    <row r="85" spans="1:40" ht="15"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409">
        <f>Y84</f>
        <v>0</v>
      </c>
      <c r="Z85" s="409">
        <f t="shared" ref="Z85:AC85" si="136">Z84</f>
        <v>0</v>
      </c>
      <c r="AA85" s="409">
        <f t="shared" si="136"/>
        <v>0</v>
      </c>
      <c r="AB85" s="409">
        <f t="shared" si="136"/>
        <v>0</v>
      </c>
      <c r="AC85" s="409">
        <f t="shared" si="136"/>
        <v>0</v>
      </c>
      <c r="AD85" s="409">
        <f>AD84</f>
        <v>0</v>
      </c>
      <c r="AE85" s="409">
        <f t="shared" ref="AE85:AL85" si="137">AE84</f>
        <v>0</v>
      </c>
      <c r="AF85" s="409">
        <f t="shared" si="137"/>
        <v>0</v>
      </c>
      <c r="AG85" s="409">
        <f t="shared" si="137"/>
        <v>0</v>
      </c>
      <c r="AH85" s="409">
        <f t="shared" si="137"/>
        <v>0</v>
      </c>
      <c r="AI85" s="409">
        <f t="shared" si="137"/>
        <v>0</v>
      </c>
      <c r="AJ85" s="409">
        <f t="shared" si="137"/>
        <v>0</v>
      </c>
      <c r="AK85" s="409">
        <f t="shared" si="137"/>
        <v>0</v>
      </c>
      <c r="AL85" s="409">
        <f t="shared" si="137"/>
        <v>0</v>
      </c>
      <c r="AM85" s="295"/>
    </row>
    <row r="86" spans="1:40" ht="15" outlineLevel="1">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10"/>
      <c r="Z86" s="410"/>
      <c r="AA86" s="410"/>
      <c r="AB86" s="410"/>
      <c r="AC86" s="410"/>
      <c r="AD86" s="410"/>
      <c r="AE86" s="410"/>
      <c r="AF86" s="410"/>
      <c r="AG86" s="410"/>
      <c r="AH86" s="410"/>
      <c r="AI86" s="410"/>
      <c r="AJ86" s="410"/>
      <c r="AK86" s="410"/>
      <c r="AL86" s="410"/>
      <c r="AM86" s="304"/>
    </row>
    <row r="87" spans="1:40" s="281" customFormat="1" ht="15" outlineLevel="1">
      <c r="A87" s="520">
        <v>16</v>
      </c>
      <c r="B87" s="322" t="s">
        <v>490</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408"/>
      <c r="Z87" s="408"/>
      <c r="AA87" s="408"/>
      <c r="AB87" s="408"/>
      <c r="AC87" s="408"/>
      <c r="AD87" s="408"/>
      <c r="AE87" s="408"/>
      <c r="AF87" s="408"/>
      <c r="AG87" s="408"/>
      <c r="AH87" s="408"/>
      <c r="AI87" s="408"/>
      <c r="AJ87" s="408"/>
      <c r="AK87" s="408"/>
      <c r="AL87" s="408"/>
      <c r="AM87" s="294">
        <f>SUM(Y87:AL87)</f>
        <v>0</v>
      </c>
    </row>
    <row r="88" spans="1:40" s="281" customFormat="1" ht="15" outlineLevel="1">
      <c r="A88" s="520"/>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409">
        <f>Y87</f>
        <v>0</v>
      </c>
      <c r="Z88" s="409">
        <f t="shared" ref="Z88:AC88" si="138">Z87</f>
        <v>0</v>
      </c>
      <c r="AA88" s="409">
        <f t="shared" si="138"/>
        <v>0</v>
      </c>
      <c r="AB88" s="409">
        <f t="shared" si="138"/>
        <v>0</v>
      </c>
      <c r="AC88" s="409">
        <f t="shared" si="138"/>
        <v>0</v>
      </c>
      <c r="AD88" s="409">
        <f>AD87</f>
        <v>0</v>
      </c>
      <c r="AE88" s="409">
        <f t="shared" ref="AE88:AL88" si="139">AE87</f>
        <v>0</v>
      </c>
      <c r="AF88" s="409">
        <f t="shared" si="139"/>
        <v>0</v>
      </c>
      <c r="AG88" s="409">
        <f t="shared" si="139"/>
        <v>0</v>
      </c>
      <c r="AH88" s="409">
        <f t="shared" si="139"/>
        <v>0</v>
      </c>
      <c r="AI88" s="409">
        <f t="shared" si="139"/>
        <v>0</v>
      </c>
      <c r="AJ88" s="409">
        <f t="shared" si="139"/>
        <v>0</v>
      </c>
      <c r="AK88" s="409">
        <f t="shared" si="139"/>
        <v>0</v>
      </c>
      <c r="AL88" s="409">
        <f t="shared" si="139"/>
        <v>0</v>
      </c>
      <c r="AM88" s="295"/>
    </row>
    <row r="89" spans="1:40" s="281" customFormat="1" ht="15" outlineLevel="1">
      <c r="A89" s="520"/>
      <c r="B89" s="322"/>
      <c r="C89" s="289"/>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4"/>
      <c r="AF89" s="414"/>
      <c r="AG89" s="414"/>
      <c r="AH89" s="414"/>
      <c r="AI89" s="414"/>
      <c r="AJ89" s="414"/>
      <c r="AK89" s="414"/>
      <c r="AL89" s="414"/>
      <c r="AM89" s="311"/>
    </row>
    <row r="90" spans="1:40" ht="15.45" outlineLevel="1">
      <c r="B90" s="517" t="s">
        <v>495</v>
      </c>
      <c r="C90" s="318"/>
      <c r="D90" s="288"/>
      <c r="E90" s="287"/>
      <c r="F90" s="287"/>
      <c r="G90" s="287"/>
      <c r="H90" s="287"/>
      <c r="I90" s="287"/>
      <c r="J90" s="287"/>
      <c r="K90" s="287"/>
      <c r="L90" s="287"/>
      <c r="M90" s="287"/>
      <c r="N90" s="288"/>
      <c r="O90" s="287"/>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40" ht="15" outlineLevel="1">
      <c r="A91" s="520">
        <v>17</v>
      </c>
      <c r="B91" s="518"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424"/>
      <c r="Z91" s="408"/>
      <c r="AA91" s="408"/>
      <c r="AB91" s="408"/>
      <c r="AC91" s="408"/>
      <c r="AD91" s="408"/>
      <c r="AE91" s="408"/>
      <c r="AF91" s="413"/>
      <c r="AG91" s="413"/>
      <c r="AH91" s="413"/>
      <c r="AI91" s="413"/>
      <c r="AJ91" s="413"/>
      <c r="AK91" s="413"/>
      <c r="AL91" s="413"/>
      <c r="AM91" s="294">
        <f>SUM(Y91:AL91)</f>
        <v>0</v>
      </c>
    </row>
    <row r="92" spans="1:40" ht="15"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409">
        <f>Y91</f>
        <v>0</v>
      </c>
      <c r="Z92" s="409">
        <f t="shared" ref="Z92:AL92" si="140">Z91</f>
        <v>0</v>
      </c>
      <c r="AA92" s="409">
        <f t="shared" si="140"/>
        <v>0</v>
      </c>
      <c r="AB92" s="409">
        <f t="shared" si="140"/>
        <v>0</v>
      </c>
      <c r="AC92" s="409">
        <f t="shared" si="140"/>
        <v>0</v>
      </c>
      <c r="AD92" s="409">
        <f t="shared" si="140"/>
        <v>0</v>
      </c>
      <c r="AE92" s="409">
        <f t="shared" si="140"/>
        <v>0</v>
      </c>
      <c r="AF92" s="409">
        <f t="shared" si="140"/>
        <v>0</v>
      </c>
      <c r="AG92" s="409">
        <f t="shared" si="140"/>
        <v>0</v>
      </c>
      <c r="AH92" s="409">
        <f t="shared" si="140"/>
        <v>0</v>
      </c>
      <c r="AI92" s="409">
        <f t="shared" si="140"/>
        <v>0</v>
      </c>
      <c r="AJ92" s="409">
        <f t="shared" si="140"/>
        <v>0</v>
      </c>
      <c r="AK92" s="409">
        <f t="shared" si="140"/>
        <v>0</v>
      </c>
      <c r="AL92" s="409">
        <f t="shared" si="140"/>
        <v>0</v>
      </c>
      <c r="AM92" s="304"/>
    </row>
    <row r="93" spans="1:40" ht="15" outlineLevel="1">
      <c r="B93" s="292"/>
      <c r="C93" s="289"/>
      <c r="D93" s="289"/>
      <c r="E93" s="289"/>
      <c r="F93" s="289"/>
      <c r="G93" s="289"/>
      <c r="H93" s="289"/>
      <c r="I93" s="289"/>
      <c r="J93" s="289"/>
      <c r="K93" s="289"/>
      <c r="L93" s="289"/>
      <c r="M93" s="289"/>
      <c r="N93" s="289"/>
      <c r="O93" s="289"/>
      <c r="P93" s="289"/>
      <c r="Q93" s="289"/>
      <c r="R93" s="289"/>
      <c r="S93" s="289"/>
      <c r="T93" s="289"/>
      <c r="U93" s="289"/>
      <c r="V93" s="289"/>
      <c r="W93" s="289"/>
      <c r="X93" s="289"/>
      <c r="Y93" s="420"/>
      <c r="Z93" s="423"/>
      <c r="AA93" s="423"/>
      <c r="AB93" s="423"/>
      <c r="AC93" s="423"/>
      <c r="AD93" s="423"/>
      <c r="AE93" s="423"/>
      <c r="AF93" s="423"/>
      <c r="AG93" s="423"/>
      <c r="AH93" s="423"/>
      <c r="AI93" s="423"/>
      <c r="AJ93" s="423"/>
      <c r="AK93" s="423"/>
      <c r="AL93" s="423"/>
      <c r="AM93" s="304"/>
    </row>
    <row r="94" spans="1:40" ht="15" outlineLevel="1">
      <c r="A94" s="520">
        <v>18</v>
      </c>
      <c r="B94" s="518"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424"/>
      <c r="Z94" s="408"/>
      <c r="AA94" s="408"/>
      <c r="AB94" s="408"/>
      <c r="AC94" s="408"/>
      <c r="AD94" s="408"/>
      <c r="AE94" s="408"/>
      <c r="AF94" s="413"/>
      <c r="AG94" s="413"/>
      <c r="AH94" s="413"/>
      <c r="AI94" s="413"/>
      <c r="AJ94" s="413"/>
      <c r="AK94" s="413"/>
      <c r="AL94" s="413"/>
      <c r="AM94" s="294">
        <f>SUM(Y94:AL94)</f>
        <v>0</v>
      </c>
    </row>
    <row r="95" spans="1:40" ht="15"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409">
        <f>Y94</f>
        <v>0</v>
      </c>
      <c r="Z95" s="409">
        <f t="shared" ref="Z95" si="141">Z94</f>
        <v>0</v>
      </c>
      <c r="AA95" s="409">
        <f t="shared" ref="AA95" si="142">AA94</f>
        <v>0</v>
      </c>
      <c r="AB95" s="409">
        <f t="shared" ref="AB95" si="143">AB94</f>
        <v>0</v>
      </c>
      <c r="AC95" s="409">
        <f t="shared" ref="AC95" si="144">AC94</f>
        <v>0</v>
      </c>
      <c r="AD95" s="409">
        <f t="shared" ref="AD95" si="145">AD94</f>
        <v>0</v>
      </c>
      <c r="AE95" s="409">
        <f t="shared" ref="AE95" si="146">AE94</f>
        <v>0</v>
      </c>
      <c r="AF95" s="409">
        <f t="shared" ref="AF95" si="147">AF94</f>
        <v>0</v>
      </c>
      <c r="AG95" s="409">
        <f t="shared" ref="AG95" si="148">AG94</f>
        <v>0</v>
      </c>
      <c r="AH95" s="409">
        <f t="shared" ref="AH95" si="149">AH94</f>
        <v>0</v>
      </c>
      <c r="AI95" s="409">
        <f t="shared" ref="AI95" si="150">AI94</f>
        <v>0</v>
      </c>
      <c r="AJ95" s="409">
        <f t="shared" ref="AJ95" si="151">AJ94</f>
        <v>0</v>
      </c>
      <c r="AK95" s="409">
        <f t="shared" ref="AK95" si="152">AK94</f>
        <v>0</v>
      </c>
      <c r="AL95" s="409">
        <f t="shared" ref="AL95" si="153">AL94</f>
        <v>0</v>
      </c>
      <c r="AM95" s="304"/>
    </row>
    <row r="96" spans="1:40" ht="15" outlineLevel="1">
      <c r="B96" s="320"/>
      <c r="C96" s="289"/>
      <c r="D96" s="289"/>
      <c r="E96" s="289"/>
      <c r="F96" s="289"/>
      <c r="G96" s="289"/>
      <c r="H96" s="289"/>
      <c r="I96" s="289"/>
      <c r="J96" s="289"/>
      <c r="K96" s="289"/>
      <c r="L96" s="289"/>
      <c r="M96" s="289"/>
      <c r="N96" s="289"/>
      <c r="O96" s="289"/>
      <c r="P96" s="289"/>
      <c r="Q96" s="289"/>
      <c r="R96" s="289"/>
      <c r="S96" s="289"/>
      <c r="T96" s="289"/>
      <c r="U96" s="289"/>
      <c r="V96" s="289"/>
      <c r="W96" s="289"/>
      <c r="X96" s="289"/>
      <c r="Y96" s="421"/>
      <c r="Z96" s="422"/>
      <c r="AA96" s="422"/>
      <c r="AB96" s="422"/>
      <c r="AC96" s="422"/>
      <c r="AD96" s="422"/>
      <c r="AE96" s="422"/>
      <c r="AF96" s="422"/>
      <c r="AG96" s="422"/>
      <c r="AH96" s="422"/>
      <c r="AI96" s="422"/>
      <c r="AJ96" s="422"/>
      <c r="AK96" s="422"/>
      <c r="AL96" s="422"/>
      <c r="AM96" s="295"/>
    </row>
    <row r="97" spans="1:39" ht="15" outlineLevel="1">
      <c r="A97" s="520">
        <v>19</v>
      </c>
      <c r="B97" s="518"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424"/>
      <c r="Z97" s="408"/>
      <c r="AA97" s="408"/>
      <c r="AB97" s="408"/>
      <c r="AC97" s="408"/>
      <c r="AD97" s="408"/>
      <c r="AE97" s="408"/>
      <c r="AF97" s="413"/>
      <c r="AG97" s="413"/>
      <c r="AH97" s="413"/>
      <c r="AI97" s="413"/>
      <c r="AJ97" s="413"/>
      <c r="AK97" s="413"/>
      <c r="AL97" s="413"/>
      <c r="AM97" s="294">
        <f>SUM(Y97:AL97)</f>
        <v>0</v>
      </c>
    </row>
    <row r="98" spans="1:39" ht="15"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409">
        <f>Y97</f>
        <v>0</v>
      </c>
      <c r="Z98" s="409">
        <f t="shared" ref="Z98:AL98" si="154">Z97</f>
        <v>0</v>
      </c>
      <c r="AA98" s="409">
        <f t="shared" si="154"/>
        <v>0</v>
      </c>
      <c r="AB98" s="409">
        <f t="shared" si="154"/>
        <v>0</v>
      </c>
      <c r="AC98" s="409">
        <f t="shared" si="154"/>
        <v>0</v>
      </c>
      <c r="AD98" s="409">
        <f t="shared" si="154"/>
        <v>0</v>
      </c>
      <c r="AE98" s="409">
        <f t="shared" si="154"/>
        <v>0</v>
      </c>
      <c r="AF98" s="409">
        <f t="shared" si="154"/>
        <v>0</v>
      </c>
      <c r="AG98" s="409">
        <f t="shared" si="154"/>
        <v>0</v>
      </c>
      <c r="AH98" s="409">
        <f t="shared" si="154"/>
        <v>0</v>
      </c>
      <c r="AI98" s="409">
        <f t="shared" si="154"/>
        <v>0</v>
      </c>
      <c r="AJ98" s="409">
        <f t="shared" si="154"/>
        <v>0</v>
      </c>
      <c r="AK98" s="409">
        <f t="shared" si="154"/>
        <v>0</v>
      </c>
      <c r="AL98" s="409">
        <f t="shared" si="154"/>
        <v>0</v>
      </c>
      <c r="AM98" s="295"/>
    </row>
    <row r="99" spans="1:39" ht="15" outlineLevel="1">
      <c r="B99" s="320"/>
      <c r="C99" s="289"/>
      <c r="D99" s="289"/>
      <c r="E99" s="289"/>
      <c r="F99" s="289"/>
      <c r="G99" s="289"/>
      <c r="H99" s="289"/>
      <c r="I99" s="289"/>
      <c r="J99" s="289"/>
      <c r="K99" s="289"/>
      <c r="L99" s="289"/>
      <c r="M99" s="289"/>
      <c r="N99" s="289"/>
      <c r="O99" s="289"/>
      <c r="P99" s="289"/>
      <c r="Q99" s="289"/>
      <c r="R99" s="289"/>
      <c r="S99" s="289"/>
      <c r="T99" s="289"/>
      <c r="U99" s="289"/>
      <c r="V99" s="289"/>
      <c r="W99" s="289"/>
      <c r="X99" s="289"/>
      <c r="Y99" s="410"/>
      <c r="Z99" s="410"/>
      <c r="AA99" s="410"/>
      <c r="AB99" s="410"/>
      <c r="AC99" s="410"/>
      <c r="AD99" s="410"/>
      <c r="AE99" s="410"/>
      <c r="AF99" s="410"/>
      <c r="AG99" s="410"/>
      <c r="AH99" s="410"/>
      <c r="AI99" s="410"/>
      <c r="AJ99" s="410"/>
      <c r="AK99" s="410"/>
      <c r="AL99" s="410"/>
      <c r="AM99" s="304"/>
    </row>
    <row r="100" spans="1:39" ht="15" outlineLevel="1">
      <c r="A100" s="520">
        <v>20</v>
      </c>
      <c r="B100" s="518"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424"/>
      <c r="Z100" s="408"/>
      <c r="AA100" s="408"/>
      <c r="AB100" s="408"/>
      <c r="AC100" s="408"/>
      <c r="AD100" s="408"/>
      <c r="AE100" s="408"/>
      <c r="AF100" s="413"/>
      <c r="AG100" s="413"/>
      <c r="AH100" s="413"/>
      <c r="AI100" s="413"/>
      <c r="AJ100" s="413"/>
      <c r="AK100" s="413"/>
      <c r="AL100" s="413"/>
      <c r="AM100" s="294">
        <f>SUM(Y100:AL100)</f>
        <v>0</v>
      </c>
    </row>
    <row r="101" spans="1:39" ht="15"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409">
        <f t="shared" ref="Y101:AL101" si="155">Y100</f>
        <v>0</v>
      </c>
      <c r="Z101" s="409">
        <f t="shared" si="155"/>
        <v>0</v>
      </c>
      <c r="AA101" s="409">
        <f t="shared" si="155"/>
        <v>0</v>
      </c>
      <c r="AB101" s="409">
        <f t="shared" si="155"/>
        <v>0</v>
      </c>
      <c r="AC101" s="409">
        <f t="shared" si="155"/>
        <v>0</v>
      </c>
      <c r="AD101" s="409">
        <f t="shared" si="155"/>
        <v>0</v>
      </c>
      <c r="AE101" s="409">
        <f t="shared" si="155"/>
        <v>0</v>
      </c>
      <c r="AF101" s="409">
        <f t="shared" si="155"/>
        <v>0</v>
      </c>
      <c r="AG101" s="409">
        <f t="shared" si="155"/>
        <v>0</v>
      </c>
      <c r="AH101" s="409">
        <f t="shared" si="155"/>
        <v>0</v>
      </c>
      <c r="AI101" s="409">
        <f t="shared" si="155"/>
        <v>0</v>
      </c>
      <c r="AJ101" s="409">
        <f t="shared" si="155"/>
        <v>0</v>
      </c>
      <c r="AK101" s="409">
        <f t="shared" si="155"/>
        <v>0</v>
      </c>
      <c r="AL101" s="409">
        <f t="shared" si="155"/>
        <v>0</v>
      </c>
      <c r="AM101" s="304"/>
    </row>
    <row r="102" spans="1:39" ht="15.45" outlineLevel="1">
      <c r="B102" s="321"/>
      <c r="C102" s="298"/>
      <c r="D102" s="289"/>
      <c r="E102" s="289"/>
      <c r="F102" s="289"/>
      <c r="G102" s="289"/>
      <c r="H102" s="289"/>
      <c r="I102" s="289"/>
      <c r="J102" s="289"/>
      <c r="K102" s="289"/>
      <c r="L102" s="289"/>
      <c r="M102" s="289"/>
      <c r="N102" s="298"/>
      <c r="O102" s="289"/>
      <c r="P102" s="289"/>
      <c r="Q102" s="289"/>
      <c r="R102" s="289"/>
      <c r="S102" s="289"/>
      <c r="T102" s="289"/>
      <c r="U102" s="289"/>
      <c r="V102" s="289"/>
      <c r="W102" s="289"/>
      <c r="X102" s="289"/>
      <c r="Y102" s="410"/>
      <c r="Z102" s="410"/>
      <c r="AA102" s="410"/>
      <c r="AB102" s="410"/>
      <c r="AC102" s="410"/>
      <c r="AD102" s="410"/>
      <c r="AE102" s="410"/>
      <c r="AF102" s="410"/>
      <c r="AG102" s="410"/>
      <c r="AH102" s="410"/>
      <c r="AI102" s="410"/>
      <c r="AJ102" s="410"/>
      <c r="AK102" s="410"/>
      <c r="AL102" s="410"/>
      <c r="AM102" s="304"/>
    </row>
    <row r="103" spans="1:39" ht="15.45" outlineLevel="1">
      <c r="B103" s="516" t="s">
        <v>502</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45" outlineLevel="1">
      <c r="B104" s="286" t="s">
        <v>498</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ht="15" outlineLevel="1">
      <c r="A105" s="520">
        <v>21</v>
      </c>
      <c r="B105" s="518"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1"/>
      <c r="Z105" s="408"/>
      <c r="AA105" s="408"/>
      <c r="AB105" s="408"/>
      <c r="AC105" s="408"/>
      <c r="AD105" s="408"/>
      <c r="AE105" s="408"/>
      <c r="AF105" s="408"/>
      <c r="AG105" s="408"/>
      <c r="AH105" s="408"/>
      <c r="AI105" s="408"/>
      <c r="AJ105" s="408"/>
      <c r="AK105" s="408"/>
      <c r="AL105" s="408"/>
      <c r="AM105" s="294">
        <f>SUM(Y105:AL105)</f>
        <v>0</v>
      </c>
    </row>
    <row r="106" spans="1:39" ht="15"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156">Z105</f>
        <v>0</v>
      </c>
      <c r="AA106" s="409">
        <f t="shared" ref="AA106" si="157">AA105</f>
        <v>0</v>
      </c>
      <c r="AB106" s="409">
        <f t="shared" ref="AB106" si="158">AB105</f>
        <v>0</v>
      </c>
      <c r="AC106" s="409">
        <f t="shared" ref="AC106" si="159">AC105</f>
        <v>0</v>
      </c>
      <c r="AD106" s="409">
        <f t="shared" ref="AD106" si="160">AD105</f>
        <v>0</v>
      </c>
      <c r="AE106" s="409">
        <f t="shared" ref="AE106" si="161">AE105</f>
        <v>0</v>
      </c>
      <c r="AF106" s="409">
        <f t="shared" ref="AF106" si="162">AF105</f>
        <v>0</v>
      </c>
      <c r="AG106" s="409">
        <f t="shared" ref="AG106" si="163">AG105</f>
        <v>0</v>
      </c>
      <c r="AH106" s="409">
        <f t="shared" ref="AH106" si="164">AH105</f>
        <v>0</v>
      </c>
      <c r="AI106" s="409">
        <f t="shared" ref="AI106" si="165">AI105</f>
        <v>0</v>
      </c>
      <c r="AJ106" s="409">
        <f t="shared" ref="AJ106" si="166">AJ105</f>
        <v>0</v>
      </c>
      <c r="AK106" s="409">
        <f t="shared" ref="AK106" si="167">AK105</f>
        <v>0</v>
      </c>
      <c r="AL106" s="409">
        <f t="shared" ref="AL106" si="168">AL105</f>
        <v>0</v>
      </c>
      <c r="AM106" s="304"/>
    </row>
    <row r="107" spans="1:39" ht="15"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20">
        <v>22</v>
      </c>
      <c r="B108" s="518"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1"/>
      <c r="Z108" s="408"/>
      <c r="AA108" s="408"/>
      <c r="AB108" s="408"/>
      <c r="AC108" s="408"/>
      <c r="AD108" s="408"/>
      <c r="AE108" s="408"/>
      <c r="AF108" s="408"/>
      <c r="AG108" s="408"/>
      <c r="AH108" s="408"/>
      <c r="AI108" s="408"/>
      <c r="AJ108" s="408"/>
      <c r="AK108" s="408"/>
      <c r="AL108" s="408"/>
      <c r="AM108" s="294">
        <f>SUM(Y108:AL108)</f>
        <v>0</v>
      </c>
    </row>
    <row r="109" spans="1:39" ht="15"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169">Z108</f>
        <v>0</v>
      </c>
      <c r="AA109" s="409">
        <f t="shared" ref="AA109" si="170">AA108</f>
        <v>0</v>
      </c>
      <c r="AB109" s="409">
        <f t="shared" ref="AB109" si="171">AB108</f>
        <v>0</v>
      </c>
      <c r="AC109" s="409">
        <f t="shared" ref="AC109" si="172">AC108</f>
        <v>0</v>
      </c>
      <c r="AD109" s="409">
        <f t="shared" ref="AD109" si="173">AD108</f>
        <v>0</v>
      </c>
      <c r="AE109" s="409">
        <f t="shared" ref="AE109" si="174">AE108</f>
        <v>0</v>
      </c>
      <c r="AF109" s="409">
        <f t="shared" ref="AF109" si="175">AF108</f>
        <v>0</v>
      </c>
      <c r="AG109" s="409">
        <f t="shared" ref="AG109" si="176">AG108</f>
        <v>0</v>
      </c>
      <c r="AH109" s="409">
        <f t="shared" ref="AH109" si="177">AH108</f>
        <v>0</v>
      </c>
      <c r="AI109" s="409">
        <f t="shared" ref="AI109" si="178">AI108</f>
        <v>0</v>
      </c>
      <c r="AJ109" s="409">
        <f t="shared" ref="AJ109" si="179">AJ108</f>
        <v>0</v>
      </c>
      <c r="AK109" s="409">
        <f t="shared" ref="AK109" si="180">AK108</f>
        <v>0</v>
      </c>
      <c r="AL109" s="409">
        <f t="shared" ref="AL109" si="181">AL108</f>
        <v>0</v>
      </c>
      <c r="AM109" s="304"/>
    </row>
    <row r="110" spans="1:39" ht="15"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15" outlineLevel="1">
      <c r="A111" s="520">
        <v>23</v>
      </c>
      <c r="B111" s="518"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ht="15"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182">Z111</f>
        <v>0</v>
      </c>
      <c r="AA112" s="409">
        <f t="shared" ref="AA112" si="183">AA111</f>
        <v>0</v>
      </c>
      <c r="AB112" s="409">
        <f t="shared" ref="AB112" si="184">AB111</f>
        <v>0</v>
      </c>
      <c r="AC112" s="409">
        <f t="shared" ref="AC112" si="185">AC111</f>
        <v>0</v>
      </c>
      <c r="AD112" s="409">
        <f t="shared" ref="AD112" si="186">AD111</f>
        <v>0</v>
      </c>
      <c r="AE112" s="409">
        <f t="shared" ref="AE112" si="187">AE111</f>
        <v>0</v>
      </c>
      <c r="AF112" s="409">
        <f t="shared" ref="AF112" si="188">AF111</f>
        <v>0</v>
      </c>
      <c r="AG112" s="409">
        <f t="shared" ref="AG112" si="189">AG111</f>
        <v>0</v>
      </c>
      <c r="AH112" s="409">
        <f t="shared" ref="AH112" si="190">AH111</f>
        <v>0</v>
      </c>
      <c r="AI112" s="409">
        <f t="shared" ref="AI112" si="191">AI111</f>
        <v>0</v>
      </c>
      <c r="AJ112" s="409">
        <f t="shared" ref="AJ112" si="192">AJ111</f>
        <v>0</v>
      </c>
      <c r="AK112" s="409">
        <f t="shared" ref="AK112" si="193">AK111</f>
        <v>0</v>
      </c>
      <c r="AL112" s="409">
        <f t="shared" ref="AL112" si="194">AL111</f>
        <v>0</v>
      </c>
      <c r="AM112" s="304"/>
    </row>
    <row r="113" spans="1:39" ht="15"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15" outlineLevel="1">
      <c r="A114" s="520">
        <v>24</v>
      </c>
      <c r="B114" s="518"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ht="15"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195">Z114</f>
        <v>0</v>
      </c>
      <c r="AA115" s="409">
        <f t="shared" ref="AA115" si="196">AA114</f>
        <v>0</v>
      </c>
      <c r="AB115" s="409">
        <f t="shared" ref="AB115" si="197">AB114</f>
        <v>0</v>
      </c>
      <c r="AC115" s="409">
        <f t="shared" ref="AC115" si="198">AC114</f>
        <v>0</v>
      </c>
      <c r="AD115" s="409">
        <f t="shared" ref="AD115" si="199">AD114</f>
        <v>0</v>
      </c>
      <c r="AE115" s="409">
        <f t="shared" ref="AE115" si="200">AE114</f>
        <v>0</v>
      </c>
      <c r="AF115" s="409">
        <f t="shared" ref="AF115" si="201">AF114</f>
        <v>0</v>
      </c>
      <c r="AG115" s="409">
        <f t="shared" ref="AG115" si="202">AG114</f>
        <v>0</v>
      </c>
      <c r="AH115" s="409">
        <f t="shared" ref="AH115" si="203">AH114</f>
        <v>0</v>
      </c>
      <c r="AI115" s="409">
        <f t="shared" ref="AI115" si="204">AI114</f>
        <v>0</v>
      </c>
      <c r="AJ115" s="409">
        <f t="shared" ref="AJ115" si="205">AJ114</f>
        <v>0</v>
      </c>
      <c r="AK115" s="409">
        <f t="shared" ref="AK115" si="206">AK114</f>
        <v>0</v>
      </c>
      <c r="AL115" s="409">
        <f t="shared" ref="AL115" si="207">AL114</f>
        <v>0</v>
      </c>
      <c r="AM115" s="304"/>
    </row>
    <row r="116" spans="1:39" ht="15"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45" outlineLevel="1">
      <c r="B117" s="286" t="s">
        <v>499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ht="15" outlineLevel="1">
      <c r="A118" s="520">
        <v>25</v>
      </c>
      <c r="B118" s="518"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ht="15"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208">Z118</f>
        <v>0</v>
      </c>
      <c r="AA119" s="409">
        <f t="shared" ref="AA119" si="209">AA118</f>
        <v>0</v>
      </c>
      <c r="AB119" s="409">
        <f t="shared" ref="AB119" si="210">AB118</f>
        <v>0</v>
      </c>
      <c r="AC119" s="409">
        <f t="shared" ref="AC119" si="211">AC118</f>
        <v>0</v>
      </c>
      <c r="AD119" s="409">
        <f t="shared" ref="AD119" si="212">AD118</f>
        <v>0</v>
      </c>
      <c r="AE119" s="409">
        <f t="shared" ref="AE119" si="213">AE118</f>
        <v>0</v>
      </c>
      <c r="AF119" s="409">
        <f t="shared" ref="AF119" si="214">AF118</f>
        <v>0</v>
      </c>
      <c r="AG119" s="409">
        <f t="shared" ref="AG119" si="215">AG118</f>
        <v>0</v>
      </c>
      <c r="AH119" s="409">
        <f t="shared" ref="AH119" si="216">AH118</f>
        <v>0</v>
      </c>
      <c r="AI119" s="409">
        <f t="shared" ref="AI119" si="217">AI118</f>
        <v>0</v>
      </c>
      <c r="AJ119" s="409">
        <f t="shared" ref="AJ119" si="218">AJ118</f>
        <v>0</v>
      </c>
      <c r="AK119" s="409">
        <f t="shared" ref="AK119" si="219">AK118</f>
        <v>0</v>
      </c>
      <c r="AL119" s="409">
        <f t="shared" ref="AL119" si="220">AL118</f>
        <v>0</v>
      </c>
      <c r="AM119" s="304"/>
    </row>
    <row r="120" spans="1:39" ht="15"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ht="15" outlineLevel="1">
      <c r="A121" s="520">
        <v>26</v>
      </c>
      <c r="B121" s="518"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531"/>
      <c r="AA121" s="531"/>
      <c r="AB121" s="408"/>
      <c r="AC121" s="531"/>
      <c r="AD121" s="408"/>
      <c r="AE121" s="408"/>
      <c r="AF121" s="413"/>
      <c r="AG121" s="413"/>
      <c r="AH121" s="413"/>
      <c r="AI121" s="413"/>
      <c r="AJ121" s="413"/>
      <c r="AK121" s="413"/>
      <c r="AL121" s="413"/>
      <c r="AM121" s="294">
        <f>SUM(Y121:AL121)</f>
        <v>0</v>
      </c>
    </row>
    <row r="122" spans="1:39" ht="15" outlineLevel="1">
      <c r="B122" s="292" t="s">
        <v>267</v>
      </c>
      <c r="C122" s="289" t="s">
        <v>163</v>
      </c>
      <c r="D122" s="293"/>
      <c r="E122" s="293"/>
      <c r="F122" s="293"/>
      <c r="G122" s="293"/>
      <c r="H122" s="293"/>
      <c r="I122" s="293"/>
      <c r="J122" s="293"/>
      <c r="K122" s="293"/>
      <c r="L122" s="293"/>
      <c r="M122" s="293"/>
      <c r="N122" s="293">
        <f>N121</f>
        <v>12</v>
      </c>
      <c r="O122" s="293"/>
      <c r="P122" s="293"/>
      <c r="Q122" s="293"/>
      <c r="R122" s="293"/>
      <c r="S122" s="293"/>
      <c r="T122" s="293"/>
      <c r="U122" s="293"/>
      <c r="V122" s="293"/>
      <c r="W122" s="293"/>
      <c r="X122" s="293"/>
      <c r="Y122" s="409">
        <f>Y121</f>
        <v>0</v>
      </c>
      <c r="Z122" s="409">
        <f t="shared" ref="Z122" si="221">Z121</f>
        <v>0</v>
      </c>
      <c r="AA122" s="409">
        <f t="shared" ref="AA122" si="222">AA121</f>
        <v>0</v>
      </c>
      <c r="AB122" s="409">
        <f t="shared" ref="AB122" si="223">AB121</f>
        <v>0</v>
      </c>
      <c r="AC122" s="409">
        <f t="shared" ref="AC122" si="224">AC121</f>
        <v>0</v>
      </c>
      <c r="AD122" s="409">
        <f t="shared" ref="AD122" si="225">AD121</f>
        <v>0</v>
      </c>
      <c r="AE122" s="409">
        <f t="shared" ref="AE122" si="226">AE121</f>
        <v>0</v>
      </c>
      <c r="AF122" s="409">
        <f t="shared" ref="AF122" si="227">AF121</f>
        <v>0</v>
      </c>
      <c r="AG122" s="409">
        <f t="shared" ref="AG122" si="228">AG121</f>
        <v>0</v>
      </c>
      <c r="AH122" s="409">
        <f t="shared" ref="AH122" si="229">AH121</f>
        <v>0</v>
      </c>
      <c r="AI122" s="409">
        <f t="shared" ref="AI122" si="230">AI121</f>
        <v>0</v>
      </c>
      <c r="AJ122" s="409">
        <f t="shared" ref="AJ122" si="231">AJ121</f>
        <v>0</v>
      </c>
      <c r="AK122" s="409">
        <f t="shared" ref="AK122" si="232">AK121</f>
        <v>0</v>
      </c>
      <c r="AL122" s="409">
        <f t="shared" ref="AL122" si="233">AL121</f>
        <v>0</v>
      </c>
      <c r="AM122" s="304"/>
    </row>
    <row r="123" spans="1:39" ht="15"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20">
        <v>27</v>
      </c>
      <c r="B124" s="518"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ht="15"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234">Z124</f>
        <v>0</v>
      </c>
      <c r="AA125" s="409">
        <f t="shared" ref="AA125" si="235">AA124</f>
        <v>0</v>
      </c>
      <c r="AB125" s="409">
        <f t="shared" ref="AB125" si="236">AB124</f>
        <v>0</v>
      </c>
      <c r="AC125" s="409">
        <f t="shared" ref="AC125" si="237">AC124</f>
        <v>0</v>
      </c>
      <c r="AD125" s="409">
        <f t="shared" ref="AD125" si="238">AD124</f>
        <v>0</v>
      </c>
      <c r="AE125" s="409">
        <f t="shared" ref="AE125" si="239">AE124</f>
        <v>0</v>
      </c>
      <c r="AF125" s="409">
        <f t="shared" ref="AF125" si="240">AF124</f>
        <v>0</v>
      </c>
      <c r="AG125" s="409">
        <f t="shared" ref="AG125" si="241">AG124</f>
        <v>0</v>
      </c>
      <c r="AH125" s="409">
        <f t="shared" ref="AH125" si="242">AH124</f>
        <v>0</v>
      </c>
      <c r="AI125" s="409">
        <f t="shared" ref="AI125" si="243">AI124</f>
        <v>0</v>
      </c>
      <c r="AJ125" s="409">
        <f t="shared" ref="AJ125" si="244">AJ124</f>
        <v>0</v>
      </c>
      <c r="AK125" s="409">
        <f t="shared" ref="AK125" si="245">AK124</f>
        <v>0</v>
      </c>
      <c r="AL125" s="409">
        <f t="shared" ref="AL125" si="246">AL124</f>
        <v>0</v>
      </c>
      <c r="AM125" s="304"/>
    </row>
    <row r="126" spans="1:39" ht="15"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20">
        <v>28</v>
      </c>
      <c r="B127" s="518"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ht="15"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247">Z127</f>
        <v>0</v>
      </c>
      <c r="AA128" s="409">
        <f t="shared" ref="AA128" si="248">AA127</f>
        <v>0</v>
      </c>
      <c r="AB128" s="409">
        <f t="shared" ref="AB128" si="249">AB127</f>
        <v>0</v>
      </c>
      <c r="AC128" s="409">
        <f t="shared" ref="AC128" si="250">AC127</f>
        <v>0</v>
      </c>
      <c r="AD128" s="409">
        <f t="shared" ref="AD128" si="251">AD127</f>
        <v>0</v>
      </c>
      <c r="AE128" s="409">
        <f t="shared" ref="AE128" si="252">AE127</f>
        <v>0</v>
      </c>
      <c r="AF128" s="409">
        <f t="shared" ref="AF128" si="253">AF127</f>
        <v>0</v>
      </c>
      <c r="AG128" s="409">
        <f t="shared" ref="AG128" si="254">AG127</f>
        <v>0</v>
      </c>
      <c r="AH128" s="409">
        <f t="shared" ref="AH128" si="255">AH127</f>
        <v>0</v>
      </c>
      <c r="AI128" s="409">
        <f t="shared" ref="AI128" si="256">AI127</f>
        <v>0</v>
      </c>
      <c r="AJ128" s="409">
        <f t="shared" ref="AJ128" si="257">AJ127</f>
        <v>0</v>
      </c>
      <c r="AK128" s="409">
        <f t="shared" ref="AK128" si="258">AK127</f>
        <v>0</v>
      </c>
      <c r="AL128" s="409">
        <f t="shared" ref="AL128" si="259">AL127</f>
        <v>0</v>
      </c>
      <c r="AM128" s="304"/>
    </row>
    <row r="129" spans="1:39" ht="15"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20">
        <v>29</v>
      </c>
      <c r="B130" s="518"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ht="15"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260">Z130</f>
        <v>0</v>
      </c>
      <c r="AA131" s="409">
        <f t="shared" ref="AA131" si="261">AA130</f>
        <v>0</v>
      </c>
      <c r="AB131" s="409">
        <f t="shared" ref="AB131" si="262">AB130</f>
        <v>0</v>
      </c>
      <c r="AC131" s="409">
        <f t="shared" ref="AC131" si="263">AC130</f>
        <v>0</v>
      </c>
      <c r="AD131" s="409">
        <f t="shared" ref="AD131" si="264">AD130</f>
        <v>0</v>
      </c>
      <c r="AE131" s="409">
        <f t="shared" ref="AE131" si="265">AE130</f>
        <v>0</v>
      </c>
      <c r="AF131" s="409">
        <f t="shared" ref="AF131" si="266">AF130</f>
        <v>0</v>
      </c>
      <c r="AG131" s="409">
        <f t="shared" ref="AG131" si="267">AG130</f>
        <v>0</v>
      </c>
      <c r="AH131" s="409">
        <f t="shared" ref="AH131" si="268">AH130</f>
        <v>0</v>
      </c>
      <c r="AI131" s="409">
        <f t="shared" ref="AI131" si="269">AI130</f>
        <v>0</v>
      </c>
      <c r="AJ131" s="409">
        <f t="shared" ref="AJ131" si="270">AJ130</f>
        <v>0</v>
      </c>
      <c r="AK131" s="409">
        <f t="shared" ref="AK131" si="271">AK130</f>
        <v>0</v>
      </c>
      <c r="AL131" s="409">
        <f t="shared" ref="AL131" si="272">AL130</f>
        <v>0</v>
      </c>
      <c r="AM131" s="304"/>
    </row>
    <row r="132" spans="1:39" ht="15"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20">
        <v>30</v>
      </c>
      <c r="B133" s="518"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ht="15"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273">Z133</f>
        <v>0</v>
      </c>
      <c r="AA134" s="409">
        <f t="shared" ref="AA134" si="274">AA133</f>
        <v>0</v>
      </c>
      <c r="AB134" s="409">
        <f t="shared" ref="AB134" si="275">AB133</f>
        <v>0</v>
      </c>
      <c r="AC134" s="409">
        <f t="shared" ref="AC134" si="276">AC133</f>
        <v>0</v>
      </c>
      <c r="AD134" s="409">
        <f t="shared" ref="AD134" si="277">AD133</f>
        <v>0</v>
      </c>
      <c r="AE134" s="409">
        <f t="shared" ref="AE134" si="278">AE133</f>
        <v>0</v>
      </c>
      <c r="AF134" s="409">
        <f t="shared" ref="AF134" si="279">AF133</f>
        <v>0</v>
      </c>
      <c r="AG134" s="409">
        <f t="shared" ref="AG134" si="280">AG133</f>
        <v>0</v>
      </c>
      <c r="AH134" s="409">
        <f t="shared" ref="AH134" si="281">AH133</f>
        <v>0</v>
      </c>
      <c r="AI134" s="409">
        <f t="shared" ref="AI134" si="282">AI133</f>
        <v>0</v>
      </c>
      <c r="AJ134" s="409">
        <f t="shared" ref="AJ134" si="283">AJ133</f>
        <v>0</v>
      </c>
      <c r="AK134" s="409">
        <f t="shared" ref="AK134" si="284">AK133</f>
        <v>0</v>
      </c>
      <c r="AL134" s="409">
        <f t="shared" ref="AL134" si="285">AL133</f>
        <v>0</v>
      </c>
      <c r="AM134" s="304"/>
    </row>
    <row r="135" spans="1:39" ht="15"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20">
        <v>31</v>
      </c>
      <c r="B136" s="518"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ht="15"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286">Z136</f>
        <v>0</v>
      </c>
      <c r="AA137" s="409">
        <f t="shared" ref="AA137" si="287">AA136</f>
        <v>0</v>
      </c>
      <c r="AB137" s="409">
        <f t="shared" ref="AB137" si="288">AB136</f>
        <v>0</v>
      </c>
      <c r="AC137" s="409">
        <f t="shared" ref="AC137" si="289">AC136</f>
        <v>0</v>
      </c>
      <c r="AD137" s="409">
        <f t="shared" ref="AD137" si="290">AD136</f>
        <v>0</v>
      </c>
      <c r="AE137" s="409">
        <f t="shared" ref="AE137" si="291">AE136</f>
        <v>0</v>
      </c>
      <c r="AF137" s="409">
        <f t="shared" ref="AF137" si="292">AF136</f>
        <v>0</v>
      </c>
      <c r="AG137" s="409">
        <f t="shared" ref="AG137" si="293">AG136</f>
        <v>0</v>
      </c>
      <c r="AH137" s="409">
        <f t="shared" ref="AH137" si="294">AH136</f>
        <v>0</v>
      </c>
      <c r="AI137" s="409">
        <f t="shared" ref="AI137" si="295">AI136</f>
        <v>0</v>
      </c>
      <c r="AJ137" s="409">
        <f t="shared" ref="AJ137" si="296">AJ136</f>
        <v>0</v>
      </c>
      <c r="AK137" s="409">
        <f t="shared" ref="AK137" si="297">AK136</f>
        <v>0</v>
      </c>
      <c r="AL137" s="409">
        <f t="shared" ref="AL137" si="298">AL136</f>
        <v>0</v>
      </c>
      <c r="AM137" s="304"/>
    </row>
    <row r="138" spans="1:39" ht="15" outlineLevel="1">
      <c r="B138" s="518"/>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20">
        <v>32</v>
      </c>
      <c r="B139" s="518"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ht="15"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299">Z139</f>
        <v>0</v>
      </c>
      <c r="AA140" s="409">
        <f t="shared" ref="AA140" si="300">AA139</f>
        <v>0</v>
      </c>
      <c r="AB140" s="409">
        <f t="shared" ref="AB140" si="301">AB139</f>
        <v>0</v>
      </c>
      <c r="AC140" s="409">
        <f t="shared" ref="AC140" si="302">AC139</f>
        <v>0</v>
      </c>
      <c r="AD140" s="409">
        <f t="shared" ref="AD140" si="303">AD139</f>
        <v>0</v>
      </c>
      <c r="AE140" s="409">
        <f t="shared" ref="AE140" si="304">AE139</f>
        <v>0</v>
      </c>
      <c r="AF140" s="409">
        <f t="shared" ref="AF140" si="305">AF139</f>
        <v>0</v>
      </c>
      <c r="AG140" s="409">
        <f t="shared" ref="AG140" si="306">AG139</f>
        <v>0</v>
      </c>
      <c r="AH140" s="409">
        <f t="shared" ref="AH140" si="307">AH139</f>
        <v>0</v>
      </c>
      <c r="AI140" s="409">
        <f t="shared" ref="AI140" si="308">AI139</f>
        <v>0</v>
      </c>
      <c r="AJ140" s="409">
        <f t="shared" ref="AJ140" si="309">AJ139</f>
        <v>0</v>
      </c>
      <c r="AK140" s="409">
        <f t="shared" ref="AK140" si="310">AK139</f>
        <v>0</v>
      </c>
      <c r="AL140" s="409">
        <f t="shared" ref="AL140" si="311">AL139</f>
        <v>0</v>
      </c>
      <c r="AM140" s="304"/>
    </row>
    <row r="141" spans="1:39" ht="15" outlineLevel="1">
      <c r="B141" s="518"/>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45" outlineLevel="1">
      <c r="B142" s="286" t="s">
        <v>500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ht="15" outlineLevel="1">
      <c r="A143" s="520">
        <v>33</v>
      </c>
      <c r="B143" s="518"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ht="15"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312">Z143</f>
        <v>0</v>
      </c>
      <c r="AA144" s="409">
        <f t="shared" ref="AA144" si="313">AA143</f>
        <v>0</v>
      </c>
      <c r="AB144" s="409">
        <f t="shared" ref="AB144" si="314">AB143</f>
        <v>0</v>
      </c>
      <c r="AC144" s="409">
        <f t="shared" ref="AC144" si="315">AC143</f>
        <v>0</v>
      </c>
      <c r="AD144" s="409">
        <f t="shared" ref="AD144" si="316">AD143</f>
        <v>0</v>
      </c>
      <c r="AE144" s="409">
        <f t="shared" ref="AE144" si="317">AE143</f>
        <v>0</v>
      </c>
      <c r="AF144" s="409">
        <f t="shared" ref="AF144" si="318">AF143</f>
        <v>0</v>
      </c>
      <c r="AG144" s="409">
        <f t="shared" ref="AG144" si="319">AG143</f>
        <v>0</v>
      </c>
      <c r="AH144" s="409">
        <f t="shared" ref="AH144" si="320">AH143</f>
        <v>0</v>
      </c>
      <c r="AI144" s="409">
        <f t="shared" ref="AI144" si="321">AI143</f>
        <v>0</v>
      </c>
      <c r="AJ144" s="409">
        <f t="shared" ref="AJ144" si="322">AJ143</f>
        <v>0</v>
      </c>
      <c r="AK144" s="409">
        <f t="shared" ref="AK144" si="323">AK143</f>
        <v>0</v>
      </c>
      <c r="AL144" s="409">
        <f t="shared" ref="AL144" si="324">AL143</f>
        <v>0</v>
      </c>
      <c r="AM144" s="304"/>
    </row>
    <row r="145" spans="1:39" ht="15" outlineLevel="1">
      <c r="B145" s="518"/>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ht="15" outlineLevel="1">
      <c r="A146" s="520">
        <v>34</v>
      </c>
      <c r="B146" s="518"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ht="15"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325">Z146</f>
        <v>0</v>
      </c>
      <c r="AA147" s="409">
        <f t="shared" ref="AA147" si="326">AA146</f>
        <v>0</v>
      </c>
      <c r="AB147" s="409">
        <f t="shared" ref="AB147" si="327">AB146</f>
        <v>0</v>
      </c>
      <c r="AC147" s="409">
        <f t="shared" ref="AC147" si="328">AC146</f>
        <v>0</v>
      </c>
      <c r="AD147" s="409">
        <f t="shared" ref="AD147" si="329">AD146</f>
        <v>0</v>
      </c>
      <c r="AE147" s="409">
        <f t="shared" ref="AE147" si="330">AE146</f>
        <v>0</v>
      </c>
      <c r="AF147" s="409">
        <f t="shared" ref="AF147" si="331">AF146</f>
        <v>0</v>
      </c>
      <c r="AG147" s="409">
        <f t="shared" ref="AG147" si="332">AG146</f>
        <v>0</v>
      </c>
      <c r="AH147" s="409">
        <f t="shared" ref="AH147" si="333">AH146</f>
        <v>0</v>
      </c>
      <c r="AI147" s="409">
        <f t="shared" ref="AI147" si="334">AI146</f>
        <v>0</v>
      </c>
      <c r="AJ147" s="409">
        <f t="shared" ref="AJ147" si="335">AJ146</f>
        <v>0</v>
      </c>
      <c r="AK147" s="409">
        <f t="shared" ref="AK147" si="336">AK146</f>
        <v>0</v>
      </c>
      <c r="AL147" s="409">
        <f t="shared" ref="AL147" si="337">AL146</f>
        <v>0</v>
      </c>
      <c r="AM147" s="304"/>
    </row>
    <row r="148" spans="1:39" ht="15" outlineLevel="1">
      <c r="B148" s="518"/>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ht="15" outlineLevel="1">
      <c r="A149" s="520">
        <v>35</v>
      </c>
      <c r="B149" s="518"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ht="15"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338">Z149</f>
        <v>0</v>
      </c>
      <c r="AA150" s="409">
        <f t="shared" ref="AA150" si="339">AA149</f>
        <v>0</v>
      </c>
      <c r="AB150" s="409">
        <f t="shared" ref="AB150" si="340">AB149</f>
        <v>0</v>
      </c>
      <c r="AC150" s="409">
        <f t="shared" ref="AC150" si="341">AC149</f>
        <v>0</v>
      </c>
      <c r="AD150" s="409">
        <f t="shared" ref="AD150" si="342">AD149</f>
        <v>0</v>
      </c>
      <c r="AE150" s="409">
        <f t="shared" ref="AE150" si="343">AE149</f>
        <v>0</v>
      </c>
      <c r="AF150" s="409">
        <f t="shared" ref="AF150" si="344">AF149</f>
        <v>0</v>
      </c>
      <c r="AG150" s="409">
        <f t="shared" ref="AG150" si="345">AG149</f>
        <v>0</v>
      </c>
      <c r="AH150" s="409">
        <f t="shared" ref="AH150" si="346">AH149</f>
        <v>0</v>
      </c>
      <c r="AI150" s="409">
        <f t="shared" ref="AI150" si="347">AI149</f>
        <v>0</v>
      </c>
      <c r="AJ150" s="409">
        <f t="shared" ref="AJ150" si="348">AJ149</f>
        <v>0</v>
      </c>
      <c r="AK150" s="409">
        <f t="shared" ref="AK150" si="349">AK149</f>
        <v>0</v>
      </c>
      <c r="AL150" s="409">
        <f t="shared" ref="AL150" si="350">AL149</f>
        <v>0</v>
      </c>
      <c r="AM150" s="304"/>
    </row>
    <row r="151" spans="1:39" ht="15"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45" outlineLevel="1">
      <c r="B152" s="286" t="s">
        <v>501</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20">
        <v>36</v>
      </c>
      <c r="B153" s="518"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ht="15"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351">Z153</f>
        <v>0</v>
      </c>
      <c r="AA154" s="409">
        <f t="shared" ref="AA154" si="352">AA153</f>
        <v>0</v>
      </c>
      <c r="AB154" s="409">
        <f t="shared" ref="AB154" si="353">AB153</f>
        <v>0</v>
      </c>
      <c r="AC154" s="409">
        <f t="shared" ref="AC154" si="354">AC153</f>
        <v>0</v>
      </c>
      <c r="AD154" s="409">
        <f t="shared" ref="AD154" si="355">AD153</f>
        <v>0</v>
      </c>
      <c r="AE154" s="409">
        <f t="shared" ref="AE154" si="356">AE153</f>
        <v>0</v>
      </c>
      <c r="AF154" s="409">
        <f t="shared" ref="AF154" si="357">AF153</f>
        <v>0</v>
      </c>
      <c r="AG154" s="409">
        <f t="shared" ref="AG154" si="358">AG153</f>
        <v>0</v>
      </c>
      <c r="AH154" s="409">
        <f t="shared" ref="AH154" si="359">AH153</f>
        <v>0</v>
      </c>
      <c r="AI154" s="409">
        <f t="shared" ref="AI154" si="360">AI153</f>
        <v>0</v>
      </c>
      <c r="AJ154" s="409">
        <f t="shared" ref="AJ154" si="361">AJ153</f>
        <v>0</v>
      </c>
      <c r="AK154" s="409">
        <f t="shared" ref="AK154" si="362">AK153</f>
        <v>0</v>
      </c>
      <c r="AL154" s="409">
        <f t="shared" ref="AL154" si="363">AL153</f>
        <v>0</v>
      </c>
      <c r="AM154" s="304"/>
    </row>
    <row r="155" spans="1:39" ht="15" outlineLevel="1">
      <c r="B155" s="518"/>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20">
        <v>37</v>
      </c>
      <c r="B156" s="518"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ht="15"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364">Z156</f>
        <v>0</v>
      </c>
      <c r="AA157" s="409">
        <f t="shared" ref="AA157" si="365">AA156</f>
        <v>0</v>
      </c>
      <c r="AB157" s="409">
        <f t="shared" ref="AB157" si="366">AB156</f>
        <v>0</v>
      </c>
      <c r="AC157" s="409">
        <f t="shared" ref="AC157" si="367">AC156</f>
        <v>0</v>
      </c>
      <c r="AD157" s="409">
        <f t="shared" ref="AD157" si="368">AD156</f>
        <v>0</v>
      </c>
      <c r="AE157" s="409">
        <f t="shared" ref="AE157" si="369">AE156</f>
        <v>0</v>
      </c>
      <c r="AF157" s="409">
        <f t="shared" ref="AF157" si="370">AF156</f>
        <v>0</v>
      </c>
      <c r="AG157" s="409">
        <f t="shared" ref="AG157" si="371">AG156</f>
        <v>0</v>
      </c>
      <c r="AH157" s="409">
        <f t="shared" ref="AH157" si="372">AH156</f>
        <v>0</v>
      </c>
      <c r="AI157" s="409">
        <f t="shared" ref="AI157" si="373">AI156</f>
        <v>0</v>
      </c>
      <c r="AJ157" s="409">
        <f t="shared" ref="AJ157" si="374">AJ156</f>
        <v>0</v>
      </c>
      <c r="AK157" s="409">
        <f t="shared" ref="AK157" si="375">AK156</f>
        <v>0</v>
      </c>
      <c r="AL157" s="409">
        <f t="shared" ref="AL157" si="376">AL156</f>
        <v>0</v>
      </c>
      <c r="AM157" s="304"/>
    </row>
    <row r="158" spans="1:39" ht="15" outlineLevel="1">
      <c r="B158" s="518"/>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ht="15" outlineLevel="1">
      <c r="A159" s="520">
        <v>38</v>
      </c>
      <c r="B159" s="518"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ht="15"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377">Z159</f>
        <v>0</v>
      </c>
      <c r="AA160" s="409">
        <f t="shared" ref="AA160" si="378">AA159</f>
        <v>0</v>
      </c>
      <c r="AB160" s="409">
        <f t="shared" ref="AB160" si="379">AB159</f>
        <v>0</v>
      </c>
      <c r="AC160" s="409">
        <f t="shared" ref="AC160" si="380">AC159</f>
        <v>0</v>
      </c>
      <c r="AD160" s="409">
        <f t="shared" ref="AD160" si="381">AD159</f>
        <v>0</v>
      </c>
      <c r="AE160" s="409">
        <f t="shared" ref="AE160" si="382">AE159</f>
        <v>0</v>
      </c>
      <c r="AF160" s="409">
        <f t="shared" ref="AF160" si="383">AF159</f>
        <v>0</v>
      </c>
      <c r="AG160" s="409">
        <f t="shared" ref="AG160" si="384">AG159</f>
        <v>0</v>
      </c>
      <c r="AH160" s="409">
        <f t="shared" ref="AH160" si="385">AH159</f>
        <v>0</v>
      </c>
      <c r="AI160" s="409">
        <f t="shared" ref="AI160" si="386">AI159</f>
        <v>0</v>
      </c>
      <c r="AJ160" s="409">
        <f t="shared" ref="AJ160" si="387">AJ159</f>
        <v>0</v>
      </c>
      <c r="AK160" s="409">
        <f t="shared" ref="AK160" si="388">AK159</f>
        <v>0</v>
      </c>
      <c r="AL160" s="409">
        <f t="shared" ref="AL160" si="389">AL159</f>
        <v>0</v>
      </c>
      <c r="AM160" s="304"/>
    </row>
    <row r="161" spans="1:39" ht="15" outlineLevel="1">
      <c r="B161" s="518"/>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20">
        <v>39</v>
      </c>
      <c r="B162" s="518"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ht="15"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390">Z162</f>
        <v>0</v>
      </c>
      <c r="AA163" s="409">
        <f t="shared" ref="AA163" si="391">AA162</f>
        <v>0</v>
      </c>
      <c r="AB163" s="409">
        <f t="shared" ref="AB163" si="392">AB162</f>
        <v>0</v>
      </c>
      <c r="AC163" s="409">
        <f t="shared" ref="AC163" si="393">AC162</f>
        <v>0</v>
      </c>
      <c r="AD163" s="409">
        <f t="shared" ref="AD163" si="394">AD162</f>
        <v>0</v>
      </c>
      <c r="AE163" s="409">
        <f t="shared" ref="AE163" si="395">AE162</f>
        <v>0</v>
      </c>
      <c r="AF163" s="409">
        <f t="shared" ref="AF163" si="396">AF162</f>
        <v>0</v>
      </c>
      <c r="AG163" s="409">
        <f t="shared" ref="AG163" si="397">AG162</f>
        <v>0</v>
      </c>
      <c r="AH163" s="409">
        <f t="shared" ref="AH163" si="398">AH162</f>
        <v>0</v>
      </c>
      <c r="AI163" s="409">
        <f t="shared" ref="AI163" si="399">AI162</f>
        <v>0</v>
      </c>
      <c r="AJ163" s="409">
        <f t="shared" ref="AJ163" si="400">AJ162</f>
        <v>0</v>
      </c>
      <c r="AK163" s="409">
        <f t="shared" ref="AK163" si="401">AK162</f>
        <v>0</v>
      </c>
      <c r="AL163" s="409">
        <f t="shared" ref="AL163" si="402">AL162</f>
        <v>0</v>
      </c>
      <c r="AM163" s="304"/>
    </row>
    <row r="164" spans="1:39" ht="15" outlineLevel="1">
      <c r="B164" s="518"/>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20">
        <v>40</v>
      </c>
      <c r="B165" s="518"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ht="15"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403">Z165</f>
        <v>0</v>
      </c>
      <c r="AA166" s="409">
        <f t="shared" ref="AA166" si="404">AA165</f>
        <v>0</v>
      </c>
      <c r="AB166" s="409">
        <f t="shared" ref="AB166" si="405">AB165</f>
        <v>0</v>
      </c>
      <c r="AC166" s="409">
        <f t="shared" ref="AC166" si="406">AC165</f>
        <v>0</v>
      </c>
      <c r="AD166" s="409">
        <f t="shared" ref="AD166" si="407">AD165</f>
        <v>0</v>
      </c>
      <c r="AE166" s="409">
        <f t="shared" ref="AE166" si="408">AE165</f>
        <v>0</v>
      </c>
      <c r="AF166" s="409">
        <f t="shared" ref="AF166" si="409">AF165</f>
        <v>0</v>
      </c>
      <c r="AG166" s="409">
        <f t="shared" ref="AG166" si="410">AG165</f>
        <v>0</v>
      </c>
      <c r="AH166" s="409">
        <f t="shared" ref="AH166" si="411">AH165</f>
        <v>0</v>
      </c>
      <c r="AI166" s="409">
        <f t="shared" ref="AI166" si="412">AI165</f>
        <v>0</v>
      </c>
      <c r="AJ166" s="409">
        <f t="shared" ref="AJ166" si="413">AJ165</f>
        <v>0</v>
      </c>
      <c r="AK166" s="409">
        <f t="shared" ref="AK166" si="414">AK165</f>
        <v>0</v>
      </c>
      <c r="AL166" s="409">
        <f t="shared" ref="AL166" si="415">AL165</f>
        <v>0</v>
      </c>
      <c r="AM166" s="304"/>
    </row>
    <row r="167" spans="1:39" ht="15" outlineLevel="1">
      <c r="B167" s="518"/>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20">
        <v>41</v>
      </c>
      <c r="B168" s="518"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ht="15"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416">Z168</f>
        <v>0</v>
      </c>
      <c r="AA169" s="409">
        <f t="shared" ref="AA169" si="417">AA168</f>
        <v>0</v>
      </c>
      <c r="AB169" s="409">
        <f t="shared" ref="AB169" si="418">AB168</f>
        <v>0</v>
      </c>
      <c r="AC169" s="409">
        <f t="shared" ref="AC169" si="419">AC168</f>
        <v>0</v>
      </c>
      <c r="AD169" s="409">
        <f t="shared" ref="AD169" si="420">AD168</f>
        <v>0</v>
      </c>
      <c r="AE169" s="409">
        <f t="shared" ref="AE169" si="421">AE168</f>
        <v>0</v>
      </c>
      <c r="AF169" s="409">
        <f t="shared" ref="AF169" si="422">AF168</f>
        <v>0</v>
      </c>
      <c r="AG169" s="409">
        <f t="shared" ref="AG169" si="423">AG168</f>
        <v>0</v>
      </c>
      <c r="AH169" s="409">
        <f t="shared" ref="AH169" si="424">AH168</f>
        <v>0</v>
      </c>
      <c r="AI169" s="409">
        <f t="shared" ref="AI169" si="425">AI168</f>
        <v>0</v>
      </c>
      <c r="AJ169" s="409">
        <f t="shared" ref="AJ169" si="426">AJ168</f>
        <v>0</v>
      </c>
      <c r="AK169" s="409">
        <f t="shared" ref="AK169" si="427">AK168</f>
        <v>0</v>
      </c>
      <c r="AL169" s="409">
        <f t="shared" ref="AL169" si="428">AL168</f>
        <v>0</v>
      </c>
      <c r="AM169" s="304"/>
    </row>
    <row r="170" spans="1:39" ht="15" outlineLevel="1">
      <c r="B170" s="518"/>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30" outlineLevel="1">
      <c r="A171" s="520">
        <v>42</v>
      </c>
      <c r="B171" s="518"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ht="15" outlineLevel="1">
      <c r="B172" s="292" t="s">
        <v>267</v>
      </c>
      <c r="C172" s="289" t="s">
        <v>163</v>
      </c>
      <c r="D172" s="293"/>
      <c r="E172" s="293"/>
      <c r="F172" s="293"/>
      <c r="G172" s="293"/>
      <c r="H172" s="293"/>
      <c r="I172" s="293"/>
      <c r="J172" s="293"/>
      <c r="K172" s="293"/>
      <c r="L172" s="293"/>
      <c r="M172" s="293"/>
      <c r="N172" s="466"/>
      <c r="O172" s="293"/>
      <c r="P172" s="293"/>
      <c r="Q172" s="293"/>
      <c r="R172" s="293"/>
      <c r="S172" s="293"/>
      <c r="T172" s="293"/>
      <c r="U172" s="293"/>
      <c r="V172" s="293"/>
      <c r="W172" s="293"/>
      <c r="X172" s="293"/>
      <c r="Y172" s="409">
        <f>Y171</f>
        <v>0</v>
      </c>
      <c r="Z172" s="409">
        <f t="shared" ref="Z172" si="429">Z171</f>
        <v>0</v>
      </c>
      <c r="AA172" s="409">
        <f t="shared" ref="AA172" si="430">AA171</f>
        <v>0</v>
      </c>
      <c r="AB172" s="409">
        <f t="shared" ref="AB172" si="431">AB171</f>
        <v>0</v>
      </c>
      <c r="AC172" s="409">
        <f t="shared" ref="AC172" si="432">AC171</f>
        <v>0</v>
      </c>
      <c r="AD172" s="409">
        <f t="shared" ref="AD172" si="433">AD171</f>
        <v>0</v>
      </c>
      <c r="AE172" s="409">
        <f t="shared" ref="AE172" si="434">AE171</f>
        <v>0</v>
      </c>
      <c r="AF172" s="409">
        <f t="shared" ref="AF172" si="435">AF171</f>
        <v>0</v>
      </c>
      <c r="AG172" s="409">
        <f t="shared" ref="AG172" si="436">AG171</f>
        <v>0</v>
      </c>
      <c r="AH172" s="409">
        <f t="shared" ref="AH172" si="437">AH171</f>
        <v>0</v>
      </c>
      <c r="AI172" s="409">
        <f t="shared" ref="AI172" si="438">AI171</f>
        <v>0</v>
      </c>
      <c r="AJ172" s="409">
        <f t="shared" ref="AJ172" si="439">AJ171</f>
        <v>0</v>
      </c>
      <c r="AK172" s="409">
        <f t="shared" ref="AK172" si="440">AK171</f>
        <v>0</v>
      </c>
      <c r="AL172" s="409">
        <f t="shared" ref="AL172" si="441">AL171</f>
        <v>0</v>
      </c>
      <c r="AM172" s="304"/>
    </row>
    <row r="173" spans="1:39" ht="15" outlineLevel="1">
      <c r="B173" s="518"/>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15" outlineLevel="1">
      <c r="A174" s="520">
        <v>43</v>
      </c>
      <c r="B174" s="518"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ht="15"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442">Z174</f>
        <v>0</v>
      </c>
      <c r="AA175" s="409">
        <f t="shared" ref="AA175" si="443">AA174</f>
        <v>0</v>
      </c>
      <c r="AB175" s="409">
        <f t="shared" ref="AB175" si="444">AB174</f>
        <v>0</v>
      </c>
      <c r="AC175" s="409">
        <f t="shared" ref="AC175" si="445">AC174</f>
        <v>0</v>
      </c>
      <c r="AD175" s="409">
        <f t="shared" ref="AD175" si="446">AD174</f>
        <v>0</v>
      </c>
      <c r="AE175" s="409">
        <f t="shared" ref="AE175" si="447">AE174</f>
        <v>0</v>
      </c>
      <c r="AF175" s="409">
        <f t="shared" ref="AF175" si="448">AF174</f>
        <v>0</v>
      </c>
      <c r="AG175" s="409">
        <f t="shared" ref="AG175" si="449">AG174</f>
        <v>0</v>
      </c>
      <c r="AH175" s="409">
        <f t="shared" ref="AH175" si="450">AH174</f>
        <v>0</v>
      </c>
      <c r="AI175" s="409">
        <f t="shared" ref="AI175" si="451">AI174</f>
        <v>0</v>
      </c>
      <c r="AJ175" s="409">
        <f t="shared" ref="AJ175" si="452">AJ174</f>
        <v>0</v>
      </c>
      <c r="AK175" s="409">
        <f t="shared" ref="AK175" si="453">AK174</f>
        <v>0</v>
      </c>
      <c r="AL175" s="409">
        <f t="shared" ref="AL175" si="454">AL174</f>
        <v>0</v>
      </c>
      <c r="AM175" s="304"/>
    </row>
    <row r="176" spans="1:39" ht="15" outlineLevel="1">
      <c r="B176" s="518"/>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20">
        <v>44</v>
      </c>
      <c r="B177" s="518"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ht="15"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455">Z177</f>
        <v>0</v>
      </c>
      <c r="AA178" s="409">
        <f t="shared" ref="AA178" si="456">AA177</f>
        <v>0</v>
      </c>
      <c r="AB178" s="409">
        <f t="shared" ref="AB178" si="457">AB177</f>
        <v>0</v>
      </c>
      <c r="AC178" s="409">
        <f t="shared" ref="AC178" si="458">AC177</f>
        <v>0</v>
      </c>
      <c r="AD178" s="409">
        <f t="shared" ref="AD178" si="459">AD177</f>
        <v>0</v>
      </c>
      <c r="AE178" s="409">
        <f t="shared" ref="AE178" si="460">AE177</f>
        <v>0</v>
      </c>
      <c r="AF178" s="409">
        <f t="shared" ref="AF178" si="461">AF177</f>
        <v>0</v>
      </c>
      <c r="AG178" s="409">
        <f t="shared" ref="AG178" si="462">AG177</f>
        <v>0</v>
      </c>
      <c r="AH178" s="409">
        <f t="shared" ref="AH178" si="463">AH177</f>
        <v>0</v>
      </c>
      <c r="AI178" s="409">
        <f t="shared" ref="AI178" si="464">AI177</f>
        <v>0</v>
      </c>
      <c r="AJ178" s="409">
        <f t="shared" ref="AJ178" si="465">AJ177</f>
        <v>0</v>
      </c>
      <c r="AK178" s="409">
        <f t="shared" ref="AK178" si="466">AK177</f>
        <v>0</v>
      </c>
      <c r="AL178" s="409">
        <f t="shared" ref="AL178" si="467">AL177</f>
        <v>0</v>
      </c>
      <c r="AM178" s="304"/>
    </row>
    <row r="179" spans="1:39" ht="15" outlineLevel="1">
      <c r="B179" s="518"/>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20">
        <v>45</v>
      </c>
      <c r="B180" s="518"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ht="15"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468">Z180</f>
        <v>0</v>
      </c>
      <c r="AA181" s="409">
        <f t="shared" ref="AA181" si="469">AA180</f>
        <v>0</v>
      </c>
      <c r="AB181" s="409">
        <f t="shared" ref="AB181" si="470">AB180</f>
        <v>0</v>
      </c>
      <c r="AC181" s="409">
        <f t="shared" ref="AC181" si="471">AC180</f>
        <v>0</v>
      </c>
      <c r="AD181" s="409">
        <f t="shared" ref="AD181" si="472">AD180</f>
        <v>0</v>
      </c>
      <c r="AE181" s="409">
        <f t="shared" ref="AE181" si="473">AE180</f>
        <v>0</v>
      </c>
      <c r="AF181" s="409">
        <f t="shared" ref="AF181" si="474">AF180</f>
        <v>0</v>
      </c>
      <c r="AG181" s="409">
        <f t="shared" ref="AG181" si="475">AG180</f>
        <v>0</v>
      </c>
      <c r="AH181" s="409">
        <f t="shared" ref="AH181" si="476">AH180</f>
        <v>0</v>
      </c>
      <c r="AI181" s="409">
        <f t="shared" ref="AI181" si="477">AI180</f>
        <v>0</v>
      </c>
      <c r="AJ181" s="409">
        <f t="shared" ref="AJ181" si="478">AJ180</f>
        <v>0</v>
      </c>
      <c r="AK181" s="409">
        <f t="shared" ref="AK181" si="479">AK180</f>
        <v>0</v>
      </c>
      <c r="AL181" s="409">
        <f t="shared" ref="AL181" si="480">AL180</f>
        <v>0</v>
      </c>
      <c r="AM181" s="304"/>
    </row>
    <row r="182" spans="1:39" ht="15" outlineLevel="1">
      <c r="B182" s="518"/>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20">
        <v>46</v>
      </c>
      <c r="B183" s="518"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ht="15"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481">Z183</f>
        <v>0</v>
      </c>
      <c r="AA184" s="409">
        <f t="shared" ref="AA184" si="482">AA183</f>
        <v>0</v>
      </c>
      <c r="AB184" s="409">
        <f t="shared" ref="AB184" si="483">AB183</f>
        <v>0</v>
      </c>
      <c r="AC184" s="409">
        <f t="shared" ref="AC184" si="484">AC183</f>
        <v>0</v>
      </c>
      <c r="AD184" s="409">
        <f t="shared" ref="AD184" si="485">AD183</f>
        <v>0</v>
      </c>
      <c r="AE184" s="409">
        <f t="shared" ref="AE184" si="486">AE183</f>
        <v>0</v>
      </c>
      <c r="AF184" s="409">
        <f t="shared" ref="AF184" si="487">AF183</f>
        <v>0</v>
      </c>
      <c r="AG184" s="409">
        <f t="shared" ref="AG184" si="488">AG183</f>
        <v>0</v>
      </c>
      <c r="AH184" s="409">
        <f t="shared" ref="AH184" si="489">AH183</f>
        <v>0</v>
      </c>
      <c r="AI184" s="409">
        <f t="shared" ref="AI184" si="490">AI183</f>
        <v>0</v>
      </c>
      <c r="AJ184" s="409">
        <f t="shared" ref="AJ184" si="491">AJ183</f>
        <v>0</v>
      </c>
      <c r="AK184" s="409">
        <f t="shared" ref="AK184" si="492">AK183</f>
        <v>0</v>
      </c>
      <c r="AL184" s="409">
        <f t="shared" ref="AL184" si="493">AL183</f>
        <v>0</v>
      </c>
      <c r="AM184" s="304"/>
    </row>
    <row r="185" spans="1:39" ht="15" outlineLevel="1">
      <c r="B185" s="518"/>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20">
        <v>47</v>
      </c>
      <c r="B186" s="518"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ht="15"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494">Z186</f>
        <v>0</v>
      </c>
      <c r="AA187" s="409">
        <f t="shared" ref="AA187" si="495">AA186</f>
        <v>0</v>
      </c>
      <c r="AB187" s="409">
        <f t="shared" ref="AB187" si="496">AB186</f>
        <v>0</v>
      </c>
      <c r="AC187" s="409">
        <f t="shared" ref="AC187" si="497">AC186</f>
        <v>0</v>
      </c>
      <c r="AD187" s="409">
        <f t="shared" ref="AD187" si="498">AD186</f>
        <v>0</v>
      </c>
      <c r="AE187" s="409">
        <f t="shared" ref="AE187" si="499">AE186</f>
        <v>0</v>
      </c>
      <c r="AF187" s="409">
        <f t="shared" ref="AF187" si="500">AF186</f>
        <v>0</v>
      </c>
      <c r="AG187" s="409">
        <f t="shared" ref="AG187" si="501">AG186</f>
        <v>0</v>
      </c>
      <c r="AH187" s="409">
        <f t="shared" ref="AH187" si="502">AH186</f>
        <v>0</v>
      </c>
      <c r="AI187" s="409">
        <f t="shared" ref="AI187" si="503">AI186</f>
        <v>0</v>
      </c>
      <c r="AJ187" s="409">
        <f t="shared" ref="AJ187" si="504">AJ186</f>
        <v>0</v>
      </c>
      <c r="AK187" s="409">
        <f t="shared" ref="AK187" si="505">AK186</f>
        <v>0</v>
      </c>
      <c r="AL187" s="409">
        <f t="shared" ref="AL187" si="506">AL186</f>
        <v>0</v>
      </c>
      <c r="AM187" s="304"/>
    </row>
    <row r="188" spans="1:39" ht="15" outlineLevel="1">
      <c r="B188" s="518"/>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30" outlineLevel="1">
      <c r="A189" s="520">
        <v>48</v>
      </c>
      <c r="B189" s="518"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ht="15"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507">Z189</f>
        <v>0</v>
      </c>
      <c r="AA190" s="409">
        <f t="shared" ref="AA190" si="508">AA189</f>
        <v>0</v>
      </c>
      <c r="AB190" s="409">
        <f t="shared" ref="AB190" si="509">AB189</f>
        <v>0</v>
      </c>
      <c r="AC190" s="409">
        <f t="shared" ref="AC190" si="510">AC189</f>
        <v>0</v>
      </c>
      <c r="AD190" s="409">
        <f t="shared" ref="AD190" si="511">AD189</f>
        <v>0</v>
      </c>
      <c r="AE190" s="409">
        <f t="shared" ref="AE190" si="512">AE189</f>
        <v>0</v>
      </c>
      <c r="AF190" s="409">
        <f t="shared" ref="AF190" si="513">AF189</f>
        <v>0</v>
      </c>
      <c r="AG190" s="409">
        <f t="shared" ref="AG190" si="514">AG189</f>
        <v>0</v>
      </c>
      <c r="AH190" s="409">
        <f t="shared" ref="AH190" si="515">AH189</f>
        <v>0</v>
      </c>
      <c r="AI190" s="409">
        <f t="shared" ref="AI190" si="516">AI189</f>
        <v>0</v>
      </c>
      <c r="AJ190" s="409">
        <f t="shared" ref="AJ190" si="517">AJ189</f>
        <v>0</v>
      </c>
      <c r="AK190" s="409">
        <f t="shared" ref="AK190" si="518">AK189</f>
        <v>0</v>
      </c>
      <c r="AL190" s="409">
        <f t="shared" ref="AL190" si="519">AL189</f>
        <v>0</v>
      </c>
      <c r="AM190" s="304"/>
    </row>
    <row r="191" spans="1:39" ht="15" outlineLevel="1">
      <c r="B191" s="518"/>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20">
        <v>49</v>
      </c>
      <c r="B192" s="518"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ht="15"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520">Z192</f>
        <v>0</v>
      </c>
      <c r="AA193" s="409">
        <f t="shared" ref="AA193" si="521">AA192</f>
        <v>0</v>
      </c>
      <c r="AB193" s="409">
        <f t="shared" ref="AB193" si="522">AB192</f>
        <v>0</v>
      </c>
      <c r="AC193" s="409">
        <f t="shared" ref="AC193" si="523">AC192</f>
        <v>0</v>
      </c>
      <c r="AD193" s="409">
        <f t="shared" ref="AD193" si="524">AD192</f>
        <v>0</v>
      </c>
      <c r="AE193" s="409">
        <f t="shared" ref="AE193" si="525">AE192</f>
        <v>0</v>
      </c>
      <c r="AF193" s="409">
        <f t="shared" ref="AF193" si="526">AF192</f>
        <v>0</v>
      </c>
      <c r="AG193" s="409">
        <f t="shared" ref="AG193" si="527">AG192</f>
        <v>0</v>
      </c>
      <c r="AH193" s="409">
        <f t="shared" ref="AH193" si="528">AH192</f>
        <v>0</v>
      </c>
      <c r="AI193" s="409">
        <f t="shared" ref="AI193" si="529">AI192</f>
        <v>0</v>
      </c>
      <c r="AJ193" s="409">
        <f t="shared" ref="AJ193" si="530">AJ192</f>
        <v>0</v>
      </c>
      <c r="AK193" s="409">
        <f t="shared" ref="AK193" si="531">AK192</f>
        <v>0</v>
      </c>
      <c r="AL193" s="409">
        <f t="shared" ref="AL193" si="532">AL192</f>
        <v>0</v>
      </c>
      <c r="AM193" s="304"/>
    </row>
    <row r="194" spans="2:39" ht="15"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45">
      <c r="B195" s="325" t="s">
        <v>271</v>
      </c>
      <c r="C195" s="327"/>
      <c r="D195" s="327">
        <f>SUM(D38:D193)</f>
        <v>1177727.850593325</v>
      </c>
      <c r="E195" s="327"/>
      <c r="F195" s="327"/>
      <c r="G195" s="327"/>
      <c r="H195" s="327"/>
      <c r="I195" s="327"/>
      <c r="J195" s="327"/>
      <c r="K195" s="327"/>
      <c r="L195" s="327"/>
      <c r="M195" s="327"/>
      <c r="N195" s="327"/>
      <c r="O195" s="327">
        <f>SUM(O38:O193)</f>
        <v>40.390237354437353</v>
      </c>
      <c r="P195" s="327"/>
      <c r="Q195" s="327"/>
      <c r="R195" s="327"/>
      <c r="S195" s="327"/>
      <c r="T195" s="327"/>
      <c r="U195" s="327"/>
      <c r="V195" s="327"/>
      <c r="W195" s="327"/>
      <c r="X195" s="327"/>
      <c r="Y195" s="327">
        <f>IF(Y36="kWh",SUMPRODUCT(D38:D193,Y38:Y193))</f>
        <v>21978.131951551033</v>
      </c>
      <c r="Z195" s="327">
        <f>IF(Z36="kWh",SUMPRODUCT(D38:D193,Z38:Z193))</f>
        <v>369619.11113096523</v>
      </c>
      <c r="AA195" s="327">
        <f>IF(AA36="kw",SUMPRODUCT(N38:N193,O38:O193,AA38:AA193),SUMPRODUCT(D38:D193,AA38:AA193))</f>
        <v>263.85352147899664</v>
      </c>
      <c r="AB195" s="327">
        <f>IF(AB36="kw",SUMPRODUCT(N38:N193,O38:O193,AB38:AB193),SUMPRODUCT(D38:D193,AB38:AB193))</f>
        <v>0</v>
      </c>
      <c r="AC195" s="327">
        <f>IF(AC36="kw",SUMPRODUCT(N38:N193,O38:O193,AC38:AC193),SUMPRODUCT(D38:D193,AC38:AC193))</f>
        <v>0</v>
      </c>
      <c r="AD195" s="327">
        <f>IF(AD36="kw",SUMPRODUCT(N38:N193,O38:O193,AD38:AD193),SUMPRODUCT(D38:D193,AD38:AD193))</f>
        <v>0</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45">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99840</v>
      </c>
      <c r="Z196" s="390">
        <f>HLOOKUP(Z35,'2. LRAMVA Threshold'!$B$42:$Q$53,7,FALSE)</f>
        <v>95680</v>
      </c>
      <c r="AA196" s="390">
        <f>HLOOKUP(AA35,'2. LRAMVA Threshold'!$B$42:$Q$53,7,FALSE)</f>
        <v>250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ht="15">
      <c r="B197" s="519"/>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ht="15">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1.7899999999999999E-2</v>
      </c>
      <c r="Z198" s="339">
        <f>HLOOKUP(Z$35,'3.  Distribution Rates'!$C$122:$P$133,7,FALSE)</f>
        <v>1.38E-2</v>
      </c>
      <c r="AA198" s="339">
        <f>HLOOKUP(AA$35,'3.  Distribution Rates'!$C$122:$P$133,7,FALSE)</f>
        <v>3.8914</v>
      </c>
      <c r="AB198" s="339">
        <f>HLOOKUP(AB$35,'3.  Distribution Rates'!$C$122:$P$133,7,FALSE)</f>
        <v>16.8476</v>
      </c>
      <c r="AC198" s="339">
        <f>HLOOKUP(AC$35,'3.  Distribution Rates'!$C$122:$P$133,7,FALSE)</f>
        <v>27.735800000000001</v>
      </c>
      <c r="AD198" s="339">
        <f>HLOOKUP(AD$35,'3.  Distribution Rates'!$C$122:$P$133,7,FALSE)</f>
        <v>0.13589999999999999</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ht="15">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1056.1226830400965</v>
      </c>
      <c r="Z199" s="376">
        <f>'4.  2011-2014 LRAM'!Z138*Z198</f>
        <v>1420.8148525467595</v>
      </c>
      <c r="AA199" s="376">
        <f>'4.  2011-2014 LRAM'!AA138*AA198</f>
        <v>2.1087395945454981</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7">
        <f>SUM(Y199:AL199)</f>
        <v>2479.0462751814016</v>
      </c>
    </row>
    <row r="200" spans="2:39" ht="15">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1682.516542172868</v>
      </c>
      <c r="Z200" s="376">
        <f>'4.  2011-2014 LRAM'!Z267*Z198</f>
        <v>1119.1241143930163</v>
      </c>
      <c r="AA200" s="376">
        <f>'4.  2011-2014 LRAM'!AA267*AA198</f>
        <v>406.95811892468856</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7">
        <f>SUM(Y200:AL200)</f>
        <v>3208.5987754905732</v>
      </c>
    </row>
    <row r="201" spans="2:39" ht="15">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982.23338858741045</v>
      </c>
      <c r="Z201" s="376">
        <f>'4.  2011-2014 LRAM'!Z396*Z198</f>
        <v>1004.7196280199144</v>
      </c>
      <c r="AA201" s="376">
        <f>'4.  2011-2014 LRAM'!AA396*AA198</f>
        <v>154.8252014881522</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7">
        <f>SUM(Y201:AL201)</f>
        <v>2141.7782180954769</v>
      </c>
    </row>
    <row r="202" spans="2:39" ht="15">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2399.1201500209231</v>
      </c>
      <c r="Z202" s="376">
        <f>'4.  2011-2014 LRAM'!Z526*Z198</f>
        <v>1305.7534955345998</v>
      </c>
      <c r="AA202" s="376">
        <f>'4.  2011-2014 LRAM'!AA526*AA198</f>
        <v>591.48239449290668</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7">
        <f>SUM(Y202:AL202)</f>
        <v>4296.3560400484293</v>
      </c>
    </row>
    <row r="203" spans="2:39" ht="15">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393.40856193276346</v>
      </c>
      <c r="Z203" s="376">
        <f>Z195*Z198</f>
        <v>5100.7437336073199</v>
      </c>
      <c r="AA203" s="376">
        <f>AA195*AA198</f>
        <v>1026.7595934833676</v>
      </c>
      <c r="AB203" s="376">
        <f t="shared" ref="AB203:AL203" si="533">AB195*AB198</f>
        <v>0</v>
      </c>
      <c r="AC203" s="376">
        <f t="shared" si="533"/>
        <v>0</v>
      </c>
      <c r="AD203" s="376">
        <f t="shared" si="533"/>
        <v>0</v>
      </c>
      <c r="AE203" s="376">
        <f t="shared" si="533"/>
        <v>0</v>
      </c>
      <c r="AF203" s="376">
        <f t="shared" si="533"/>
        <v>0</v>
      </c>
      <c r="AG203" s="376">
        <f t="shared" si="533"/>
        <v>0</v>
      </c>
      <c r="AH203" s="376">
        <f t="shared" si="533"/>
        <v>0</v>
      </c>
      <c r="AI203" s="376">
        <f t="shared" si="533"/>
        <v>0</v>
      </c>
      <c r="AJ203" s="376">
        <f t="shared" si="533"/>
        <v>0</v>
      </c>
      <c r="AK203" s="376">
        <f t="shared" si="533"/>
        <v>0</v>
      </c>
      <c r="AL203" s="376">
        <f t="shared" si="533"/>
        <v>0</v>
      </c>
      <c r="AM203" s="627">
        <f>SUM(Y203:AL203)</f>
        <v>6520.9118890234513</v>
      </c>
    </row>
    <row r="204" spans="2:39" ht="15.45">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6513.401325754061</v>
      </c>
      <c r="Z204" s="344">
        <f>SUM(Z199:Z203)</f>
        <v>9951.1558241016101</v>
      </c>
      <c r="AA204" s="344">
        <f t="shared" ref="AA204:AE204" si="534">SUM(AA199:AA203)</f>
        <v>2182.1340479836604</v>
      </c>
      <c r="AB204" s="344">
        <f t="shared" si="534"/>
        <v>0</v>
      </c>
      <c r="AC204" s="344">
        <f t="shared" si="534"/>
        <v>0</v>
      </c>
      <c r="AD204" s="344">
        <f t="shared" si="534"/>
        <v>0</v>
      </c>
      <c r="AE204" s="344">
        <f t="shared" si="534"/>
        <v>0</v>
      </c>
      <c r="AF204" s="344">
        <f>SUM(AF199:AF203)</f>
        <v>0</v>
      </c>
      <c r="AG204" s="344">
        <f>SUM(AG199:AG203)</f>
        <v>0</v>
      </c>
      <c r="AH204" s="344">
        <f t="shared" ref="AH204:AL204" si="535">SUM(AH199:AH203)</f>
        <v>0</v>
      </c>
      <c r="AI204" s="344">
        <f t="shared" si="535"/>
        <v>0</v>
      </c>
      <c r="AJ204" s="344">
        <f t="shared" si="535"/>
        <v>0</v>
      </c>
      <c r="AK204" s="344">
        <f t="shared" si="535"/>
        <v>0</v>
      </c>
      <c r="AL204" s="344">
        <f t="shared" si="535"/>
        <v>0</v>
      </c>
      <c r="AM204" s="405">
        <f>SUM(AM199:AM203)</f>
        <v>18646.691197839333</v>
      </c>
    </row>
    <row r="205" spans="2:39" ht="15.45">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1787.136</v>
      </c>
      <c r="Z205" s="345">
        <f t="shared" ref="Z205:AE205" si="536">Z196*Z198</f>
        <v>1320.384</v>
      </c>
      <c r="AA205" s="345">
        <f t="shared" si="536"/>
        <v>972.85</v>
      </c>
      <c r="AB205" s="345">
        <f t="shared" si="536"/>
        <v>0</v>
      </c>
      <c r="AC205" s="345">
        <f t="shared" si="536"/>
        <v>0</v>
      </c>
      <c r="AD205" s="345">
        <f t="shared" si="536"/>
        <v>0</v>
      </c>
      <c r="AE205" s="345">
        <f t="shared" si="536"/>
        <v>0</v>
      </c>
      <c r="AF205" s="345">
        <f>AF196*AF198</f>
        <v>0</v>
      </c>
      <c r="AG205" s="345">
        <f t="shared" ref="AG205:AL205" si="537">AG196*AG198</f>
        <v>0</v>
      </c>
      <c r="AH205" s="345">
        <f t="shared" si="537"/>
        <v>0</v>
      </c>
      <c r="AI205" s="345">
        <f t="shared" si="537"/>
        <v>0</v>
      </c>
      <c r="AJ205" s="345">
        <f t="shared" si="537"/>
        <v>0</v>
      </c>
      <c r="AK205" s="345">
        <f t="shared" si="537"/>
        <v>0</v>
      </c>
      <c r="AL205" s="345">
        <f t="shared" si="537"/>
        <v>0</v>
      </c>
      <c r="AM205" s="405">
        <f>SUM(Y205:AL205)</f>
        <v>4080.37</v>
      </c>
    </row>
    <row r="206" spans="2:39" ht="15.45">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14566.321197839334</v>
      </c>
    </row>
    <row r="207" spans="2:39" ht="15">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ht="15">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19225.117362241341</v>
      </c>
      <c r="Z208" s="289">
        <f>SUMPRODUCT(E38:E193,Z38:Z193)</f>
        <v>373073.37208622112</v>
      </c>
      <c r="AA208" s="289">
        <f>IF(AA36="kw",SUMPRODUCT(N38:N193,P38:P193,AA38:AA193),SUMPRODUCT(E38:E193,AA38:AA193))</f>
        <v>263.85352147899664</v>
      </c>
      <c r="AB208" s="289">
        <f>IF(AB36="kw",SUMPRODUCT(N38:N193,P38:P193,AB38:AB193),SUMPRODUCT(E38:E193,AB38:AB193))</f>
        <v>0</v>
      </c>
      <c r="AC208" s="289">
        <f>IF(AC36="kw",SUMPRODUCT(N38:N193,P38:P193,AC38:AC193),SUMPRODUCT(E38:E193,AC38:AC193))</f>
        <v>0</v>
      </c>
      <c r="AD208" s="289">
        <f>IF(AD36="kw",SUMPRODUCT(N38:N193,P38:P193,AD38:AD193),SUMPRODUCT(E38:E193,AD38:AD193))</f>
        <v>0</v>
      </c>
      <c r="AE208" s="289">
        <f>IF(AE36="kw",SUMPRODUCT(N38:N193,P38:P193,AE38:AE193),SUMPRODUCT(E38:E193,AE38:AE193))</f>
        <v>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ht="15">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18779.57037661512</v>
      </c>
      <c r="Z209" s="289">
        <f>SUMPRODUCT(F38:F193,Z38:Z193)</f>
        <v>374718.21275601583</v>
      </c>
      <c r="AA209" s="289">
        <f>IF(AA36="kw",SUMPRODUCT(N38:N193,Q38:Q193,AA38:AA193),SUMPRODUCT(F38:F193,AA38:AA193))</f>
        <v>269.36275684064248</v>
      </c>
      <c r="AB209" s="289">
        <f>IF(AB36="kw",SUMPRODUCT(N38:N193,Q38:Q193,AB38:AB193),SUMPRODUCT(F38:F193,AB38:AB193))</f>
        <v>0</v>
      </c>
      <c r="AC209" s="289">
        <f>IF(AC36="kw",SUMPRODUCT(N38:N193,Q38:Q193,AC38:AC193),SUMPRODUCT(F38:F193,AC38:AC193))</f>
        <v>0</v>
      </c>
      <c r="AD209" s="289">
        <f>IF(AD36="kw",SUMPRODUCT(N38:N193,Q38:Q193,AD38:AD193),SUMPRODUCT(F38:F193,AD38:AD193))</f>
        <v>0</v>
      </c>
      <c r="AE209" s="289">
        <f>IF(AE36="kw",SUMPRODUCT(N38:N193,Q38:Q193,AE38:AE193),SUMPRODUCT(F38:F193,AE38:AE193))</f>
        <v>0</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ht="15">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18334.023036222054</v>
      </c>
      <c r="Z210" s="289">
        <f>SUMPRODUCT(G38:G193,Z38:Z193)</f>
        <v>377623.318010799</v>
      </c>
      <c r="AA210" s="289">
        <f>IF(AA36="kw",SUMPRODUCT(N38:N193,R38:R193,AA38:AA193),SUMPRODUCT(G38:G193,AA38:AA193))</f>
        <v>269.36275684064248</v>
      </c>
      <c r="AB210" s="289">
        <f>IF(AB36="kw",SUMPRODUCT(N38:N193,R38:R193,AB38:AB193),SUMPRODUCT(G38:G193,AB38:AB193))</f>
        <v>0</v>
      </c>
      <c r="AC210" s="289">
        <f>IF(AC36="kw",SUMPRODUCT(N38:N193,R38:R193,AC38:AC193),SUMPRODUCT(G38:G193,AC38:AC193))</f>
        <v>0</v>
      </c>
      <c r="AD210" s="289">
        <f>IF(AD36="kw",SUMPRODUCT(N38:N193,R38:R193,AD38:AD193),SUMPRODUCT(G38:G193,AD38:AD193))</f>
        <v>0</v>
      </c>
      <c r="AE210" s="289">
        <f>IF(AE36="kw",SUMPRODUCT(N38:N193,R38:R193,AE38:AE193),SUMPRODUCT(G38:G193,AE38:AE193))</f>
        <v>0</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ht="15">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16806.646970391765</v>
      </c>
      <c r="Z211" s="289">
        <f>SUMPRODUCT(H38:H193,Z38:Z193)</f>
        <v>377623.318010799</v>
      </c>
      <c r="AA211" s="289">
        <f>IF(AA36="kw",SUMPRODUCT(N38:N193,S38:S193,AA38:AA193),SUMPRODUCT(H38:H193,AA38:AA193))</f>
        <v>269.36275684064248</v>
      </c>
      <c r="AB211" s="289">
        <f>IF(AB36="kw",SUMPRODUCT(N38:N193,S38:S193,AB38:AB193),SUMPRODUCT(H38:H193,AB38:AB193))</f>
        <v>0</v>
      </c>
      <c r="AC211" s="289">
        <f>IF(AC36="kw",SUMPRODUCT(N38:N193,S38:S193,AC38:AC193),SUMPRODUCT(H38:H193,AC38:AC193))</f>
        <v>0</v>
      </c>
      <c r="AD211" s="289">
        <f>IF(AD36="kw",SUMPRODUCT(N38:N193,S38:S193,AD38:AD193),SUMPRODUCT(H38:H193,AD38:AD193))</f>
        <v>0</v>
      </c>
      <c r="AE211" s="289">
        <f>IF(AE36="kw",SUMPRODUCT(N38:N193,S38:S193,AE38:AE193),SUMPRODUCT(H38:H193,AE38:AE193))</f>
        <v>0</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ht="15">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14771.771479421401</v>
      </c>
      <c r="Z212" s="324">
        <f>SUMPRODUCT(I38:I193,Z38:Z193)</f>
        <v>377623.318010799</v>
      </c>
      <c r="AA212" s="324">
        <f>IF(AA36="kw",SUMPRODUCT(N38:N193,T38:T193,AA38:AA193),SUMPRODUCT(I38:I193,AA38:AA193))</f>
        <v>269.36275684064248</v>
      </c>
      <c r="AB212" s="324">
        <f>IF(AB36="kw",SUMPRODUCT(N38:N193,T38:T193,AB38:AB193),SUMPRODUCT(I38:I193,AB38:AB193))</f>
        <v>0</v>
      </c>
      <c r="AC212" s="324">
        <f>IF(AC36="kw",SUMPRODUCT(N38:N193,T38:T193,AC38:AC193),SUMPRODUCT(I38:I193,AC38:AC193))</f>
        <v>0</v>
      </c>
      <c r="AD212" s="324">
        <f>IF(AD36="kw",SUMPRODUCT(N38:N193,T38:T193,AD38:AD193),SUMPRODUCT(I38:I193,AD38:AD193))</f>
        <v>0</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583</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9">
      <c r="B214" s="436"/>
    </row>
    <row r="215" spans="1:39" ht="15.9">
      <c r="B215" s="436"/>
    </row>
    <row r="216" spans="1:39" ht="15.45">
      <c r="B216" s="278" t="s">
        <v>273</v>
      </c>
      <c r="C216" s="279"/>
      <c r="D216" s="588" t="s">
        <v>526</v>
      </c>
      <c r="E216" s="251"/>
      <c r="F216" s="588"/>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903" t="s">
        <v>211</v>
      </c>
      <c r="C217" s="905" t="s">
        <v>33</v>
      </c>
      <c r="D217" s="282" t="s">
        <v>421</v>
      </c>
      <c r="E217" s="907" t="s">
        <v>209</v>
      </c>
      <c r="F217" s="908"/>
      <c r="G217" s="908"/>
      <c r="H217" s="908"/>
      <c r="I217" s="908"/>
      <c r="J217" s="908"/>
      <c r="K217" s="908"/>
      <c r="L217" s="908"/>
      <c r="M217" s="909"/>
      <c r="N217" s="913" t="s">
        <v>213</v>
      </c>
      <c r="O217" s="282" t="s">
        <v>422</v>
      </c>
      <c r="P217" s="907" t="s">
        <v>212</v>
      </c>
      <c r="Q217" s="908"/>
      <c r="R217" s="908"/>
      <c r="S217" s="908"/>
      <c r="T217" s="908"/>
      <c r="U217" s="908"/>
      <c r="V217" s="908"/>
      <c r="W217" s="908"/>
      <c r="X217" s="909"/>
      <c r="Y217" s="910" t="s">
        <v>243</v>
      </c>
      <c r="Z217" s="911"/>
      <c r="AA217" s="911"/>
      <c r="AB217" s="911"/>
      <c r="AC217" s="911"/>
      <c r="AD217" s="911"/>
      <c r="AE217" s="911"/>
      <c r="AF217" s="911"/>
      <c r="AG217" s="911"/>
      <c r="AH217" s="911"/>
      <c r="AI217" s="911"/>
      <c r="AJ217" s="911"/>
      <c r="AK217" s="911"/>
      <c r="AL217" s="911"/>
      <c r="AM217" s="912"/>
    </row>
    <row r="218" spans="1:39" ht="60.75" customHeight="1">
      <c r="B218" s="904"/>
      <c r="C218" s="906"/>
      <c r="D218" s="283">
        <v>2016</v>
      </c>
      <c r="E218" s="283">
        <v>2017</v>
      </c>
      <c r="F218" s="283">
        <v>2018</v>
      </c>
      <c r="G218" s="283">
        <v>2019</v>
      </c>
      <c r="H218" s="283">
        <v>2020</v>
      </c>
      <c r="I218" s="283">
        <v>2021</v>
      </c>
      <c r="J218" s="283">
        <v>2022</v>
      </c>
      <c r="K218" s="283">
        <v>2023</v>
      </c>
      <c r="L218" s="283">
        <v>2024</v>
      </c>
      <c r="M218" s="283">
        <v>2025</v>
      </c>
      <c r="N218" s="914"/>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GS&lt;50 kW</v>
      </c>
      <c r="AA218" s="283" t="str">
        <f>'1.  LRAMVA Summary'!F52</f>
        <v>General Service 50 - 4,999 kW</v>
      </c>
      <c r="AB218" s="283" t="str">
        <f>'1.  LRAMVA Summary'!G52</f>
        <v>Sentinel Lighting</v>
      </c>
      <c r="AC218" s="283" t="str">
        <f>'1.  LRAMVA Summary'!H52</f>
        <v>Street Lighting</v>
      </c>
      <c r="AD218" s="283" t="str">
        <f>'1.  LRAMVA Summary'!I52</f>
        <v>Unmetered Scattered Load</v>
      </c>
      <c r="AE218" s="283" t="str">
        <f>'1.  LRAMVA Summary'!J52</f>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6" t="s">
        <v>503</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v>
      </c>
      <c r="AD219" s="289" t="str">
        <f>'1.  LRAMVA Summary'!I53</f>
        <v>kWh</v>
      </c>
      <c r="AE219" s="289">
        <f>'1.  LRAMVA Summary'!J53</f>
        <v>0</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45" outlineLevel="1">
      <c r="B220" s="286" t="s">
        <v>496</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ht="15" outlineLevel="1">
      <c r="A221" s="520">
        <v>1</v>
      </c>
      <c r="B221" s="518"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ht="15" outlineLevel="1">
      <c r="B222" s="292" t="s">
        <v>289</v>
      </c>
      <c r="C222" s="289" t="s">
        <v>163</v>
      </c>
      <c r="D222" s="293"/>
      <c r="E222" s="293"/>
      <c r="F222" s="293"/>
      <c r="G222" s="293"/>
      <c r="H222" s="293"/>
      <c r="I222" s="293"/>
      <c r="J222" s="293"/>
      <c r="K222" s="293"/>
      <c r="L222" s="293"/>
      <c r="M222" s="293"/>
      <c r="N222" s="466"/>
      <c r="O222" s="293"/>
      <c r="P222" s="293"/>
      <c r="Q222" s="293"/>
      <c r="R222" s="293"/>
      <c r="S222" s="293"/>
      <c r="T222" s="293"/>
      <c r="U222" s="293"/>
      <c r="V222" s="293"/>
      <c r="W222" s="293"/>
      <c r="X222" s="293"/>
      <c r="Y222" s="409">
        <f>Y221</f>
        <v>0</v>
      </c>
      <c r="Z222" s="409">
        <f t="shared" ref="Z222" si="538">Z221</f>
        <v>0</v>
      </c>
      <c r="AA222" s="409">
        <f t="shared" ref="AA222" si="539">AA221</f>
        <v>0</v>
      </c>
      <c r="AB222" s="409">
        <f t="shared" ref="AB222" si="540">AB221</f>
        <v>0</v>
      </c>
      <c r="AC222" s="409">
        <f t="shared" ref="AC222" si="541">AC221</f>
        <v>0</v>
      </c>
      <c r="AD222" s="409">
        <f t="shared" ref="AD222" si="542">AD221</f>
        <v>0</v>
      </c>
      <c r="AE222" s="409">
        <f t="shared" ref="AE222" si="543">AE221</f>
        <v>0</v>
      </c>
      <c r="AF222" s="409">
        <f t="shared" ref="AF222" si="544">AF221</f>
        <v>0</v>
      </c>
      <c r="AG222" s="409">
        <f t="shared" ref="AG222" si="545">AG221</f>
        <v>0</v>
      </c>
      <c r="AH222" s="409">
        <f t="shared" ref="AH222" si="546">AH221</f>
        <v>0</v>
      </c>
      <c r="AI222" s="409">
        <f t="shared" ref="AI222" si="547">AI221</f>
        <v>0</v>
      </c>
      <c r="AJ222" s="409">
        <f t="shared" ref="AJ222" si="548">AJ221</f>
        <v>0</v>
      </c>
      <c r="AK222" s="409">
        <f t="shared" ref="AK222" si="549">AK221</f>
        <v>0</v>
      </c>
      <c r="AL222" s="409">
        <f t="shared" ref="AL222" si="550">AL221</f>
        <v>0</v>
      </c>
      <c r="AM222" s="295"/>
    </row>
    <row r="223" spans="1:39" ht="15.45"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ht="15" outlineLevel="1">
      <c r="A224" s="520">
        <v>2</v>
      </c>
      <c r="B224" s="518"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ht="15" outlineLevel="1">
      <c r="B225" s="292" t="s">
        <v>289</v>
      </c>
      <c r="C225" s="289" t="s">
        <v>163</v>
      </c>
      <c r="D225" s="293"/>
      <c r="E225" s="293"/>
      <c r="F225" s="293"/>
      <c r="G225" s="293"/>
      <c r="H225" s="293"/>
      <c r="I225" s="293"/>
      <c r="J225" s="293"/>
      <c r="K225" s="293"/>
      <c r="L225" s="293"/>
      <c r="M225" s="293"/>
      <c r="N225" s="466"/>
      <c r="O225" s="293"/>
      <c r="P225" s="293"/>
      <c r="Q225" s="293"/>
      <c r="R225" s="293"/>
      <c r="S225" s="293"/>
      <c r="T225" s="293"/>
      <c r="U225" s="293"/>
      <c r="V225" s="293"/>
      <c r="W225" s="293"/>
      <c r="X225" s="293"/>
      <c r="Y225" s="409">
        <f>Y224</f>
        <v>0</v>
      </c>
      <c r="Z225" s="409">
        <f t="shared" ref="Z225" si="551">Z224</f>
        <v>0</v>
      </c>
      <c r="AA225" s="409">
        <f t="shared" ref="AA225" si="552">AA224</f>
        <v>0</v>
      </c>
      <c r="AB225" s="409">
        <f t="shared" ref="AB225" si="553">AB224</f>
        <v>0</v>
      </c>
      <c r="AC225" s="409">
        <f t="shared" ref="AC225" si="554">AC224</f>
        <v>0</v>
      </c>
      <c r="AD225" s="409">
        <f t="shared" ref="AD225" si="555">AD224</f>
        <v>0</v>
      </c>
      <c r="AE225" s="409">
        <f t="shared" ref="AE225" si="556">AE224</f>
        <v>0</v>
      </c>
      <c r="AF225" s="409">
        <f t="shared" ref="AF225" si="557">AF224</f>
        <v>0</v>
      </c>
      <c r="AG225" s="409">
        <f t="shared" ref="AG225" si="558">AG224</f>
        <v>0</v>
      </c>
      <c r="AH225" s="409">
        <f t="shared" ref="AH225" si="559">AH224</f>
        <v>0</v>
      </c>
      <c r="AI225" s="409">
        <f t="shared" ref="AI225" si="560">AI224</f>
        <v>0</v>
      </c>
      <c r="AJ225" s="409">
        <f t="shared" ref="AJ225" si="561">AJ224</f>
        <v>0</v>
      </c>
      <c r="AK225" s="409">
        <f t="shared" ref="AK225" si="562">AK224</f>
        <v>0</v>
      </c>
      <c r="AL225" s="409">
        <f t="shared" ref="AL225" si="563">AL224</f>
        <v>0</v>
      </c>
      <c r="AM225" s="295"/>
    </row>
    <row r="226" spans="1:39" ht="15.45"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ht="15" outlineLevel="1">
      <c r="A227" s="520">
        <v>3</v>
      </c>
      <c r="B227" s="518"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ht="15" outlineLevel="1">
      <c r="B228" s="292" t="s">
        <v>289</v>
      </c>
      <c r="C228" s="289" t="s">
        <v>163</v>
      </c>
      <c r="D228" s="293"/>
      <c r="E228" s="293"/>
      <c r="F228" s="293"/>
      <c r="G228" s="293"/>
      <c r="H228" s="293"/>
      <c r="I228" s="293"/>
      <c r="J228" s="293"/>
      <c r="K228" s="293"/>
      <c r="L228" s="293"/>
      <c r="M228" s="293"/>
      <c r="N228" s="466"/>
      <c r="O228" s="293"/>
      <c r="P228" s="293"/>
      <c r="Q228" s="293"/>
      <c r="R228" s="293"/>
      <c r="S228" s="293"/>
      <c r="T228" s="293"/>
      <c r="U228" s="293"/>
      <c r="V228" s="293"/>
      <c r="W228" s="293"/>
      <c r="X228" s="293"/>
      <c r="Y228" s="409">
        <f>Y227</f>
        <v>0</v>
      </c>
      <c r="Z228" s="409">
        <f t="shared" ref="Z228" si="564">Z227</f>
        <v>0</v>
      </c>
      <c r="AA228" s="409">
        <f t="shared" ref="AA228" si="565">AA227</f>
        <v>0</v>
      </c>
      <c r="AB228" s="409">
        <f t="shared" ref="AB228" si="566">AB227</f>
        <v>0</v>
      </c>
      <c r="AC228" s="409">
        <f t="shared" ref="AC228" si="567">AC227</f>
        <v>0</v>
      </c>
      <c r="AD228" s="409">
        <f t="shared" ref="AD228" si="568">AD227</f>
        <v>0</v>
      </c>
      <c r="AE228" s="409">
        <f t="shared" ref="AE228" si="569">AE227</f>
        <v>0</v>
      </c>
      <c r="AF228" s="409">
        <f t="shared" ref="AF228" si="570">AF227</f>
        <v>0</v>
      </c>
      <c r="AG228" s="409">
        <f t="shared" ref="AG228" si="571">AG227</f>
        <v>0</v>
      </c>
      <c r="AH228" s="409">
        <f t="shared" ref="AH228" si="572">AH227</f>
        <v>0</v>
      </c>
      <c r="AI228" s="409">
        <f t="shared" ref="AI228" si="573">AI227</f>
        <v>0</v>
      </c>
      <c r="AJ228" s="409">
        <f t="shared" ref="AJ228" si="574">AJ227</f>
        <v>0</v>
      </c>
      <c r="AK228" s="409">
        <f t="shared" ref="AK228" si="575">AK227</f>
        <v>0</v>
      </c>
      <c r="AL228" s="409">
        <f t="shared" ref="AL228" si="576">AL227</f>
        <v>0</v>
      </c>
      <c r="AM228" s="295"/>
    </row>
    <row r="229" spans="1:39" ht="15"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ht="15" outlineLevel="1">
      <c r="A230" s="520">
        <v>4</v>
      </c>
      <c r="B230" s="518" t="s">
        <v>673</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ht="15" outlineLevel="1">
      <c r="B231" s="292" t="s">
        <v>289</v>
      </c>
      <c r="C231" s="289" t="s">
        <v>163</v>
      </c>
      <c r="D231" s="293"/>
      <c r="E231" s="293"/>
      <c r="F231" s="293"/>
      <c r="G231" s="293"/>
      <c r="H231" s="293"/>
      <c r="I231" s="293"/>
      <c r="J231" s="293"/>
      <c r="K231" s="293"/>
      <c r="L231" s="293"/>
      <c r="M231" s="293"/>
      <c r="N231" s="466"/>
      <c r="O231" s="293"/>
      <c r="P231" s="293"/>
      <c r="Q231" s="293"/>
      <c r="R231" s="293"/>
      <c r="S231" s="293"/>
      <c r="T231" s="293"/>
      <c r="U231" s="293"/>
      <c r="V231" s="293"/>
      <c r="W231" s="293"/>
      <c r="X231" s="293"/>
      <c r="Y231" s="409">
        <f>Y230</f>
        <v>0</v>
      </c>
      <c r="Z231" s="409">
        <f t="shared" ref="Z231" si="577">Z230</f>
        <v>0</v>
      </c>
      <c r="AA231" s="409">
        <f t="shared" ref="AA231" si="578">AA230</f>
        <v>0</v>
      </c>
      <c r="AB231" s="409">
        <f t="shared" ref="AB231" si="579">AB230</f>
        <v>0</v>
      </c>
      <c r="AC231" s="409">
        <f t="shared" ref="AC231" si="580">AC230</f>
        <v>0</v>
      </c>
      <c r="AD231" s="409">
        <f t="shared" ref="AD231" si="581">AD230</f>
        <v>0</v>
      </c>
      <c r="AE231" s="409">
        <f t="shared" ref="AE231" si="582">AE230</f>
        <v>0</v>
      </c>
      <c r="AF231" s="409">
        <f t="shared" ref="AF231" si="583">AF230</f>
        <v>0</v>
      </c>
      <c r="AG231" s="409">
        <f t="shared" ref="AG231" si="584">AG230</f>
        <v>0</v>
      </c>
      <c r="AH231" s="409">
        <f t="shared" ref="AH231" si="585">AH230</f>
        <v>0</v>
      </c>
      <c r="AI231" s="409">
        <f t="shared" ref="AI231" si="586">AI230</f>
        <v>0</v>
      </c>
      <c r="AJ231" s="409">
        <f t="shared" ref="AJ231" si="587">AJ230</f>
        <v>0</v>
      </c>
      <c r="AK231" s="409">
        <f t="shared" ref="AK231" si="588">AK230</f>
        <v>0</v>
      </c>
      <c r="AL231" s="409">
        <f t="shared" ref="AL231" si="589">AL230</f>
        <v>0</v>
      </c>
      <c r="AM231" s="295"/>
    </row>
    <row r="232" spans="1:39" ht="15"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20">
        <v>5</v>
      </c>
      <c r="B233" s="518"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ht="15" outlineLevel="1">
      <c r="B234" s="292" t="s">
        <v>289</v>
      </c>
      <c r="C234" s="289" t="s">
        <v>163</v>
      </c>
      <c r="D234" s="293"/>
      <c r="E234" s="293"/>
      <c r="F234" s="293"/>
      <c r="G234" s="293"/>
      <c r="H234" s="293"/>
      <c r="I234" s="293"/>
      <c r="J234" s="293"/>
      <c r="K234" s="293"/>
      <c r="L234" s="293"/>
      <c r="M234" s="293"/>
      <c r="N234" s="466"/>
      <c r="O234" s="293"/>
      <c r="P234" s="293"/>
      <c r="Q234" s="293"/>
      <c r="R234" s="293"/>
      <c r="S234" s="293"/>
      <c r="T234" s="293"/>
      <c r="U234" s="293"/>
      <c r="V234" s="293"/>
      <c r="W234" s="293"/>
      <c r="X234" s="293"/>
      <c r="Y234" s="409">
        <f>Y233</f>
        <v>0</v>
      </c>
      <c r="Z234" s="409">
        <f t="shared" ref="Z234" si="590">Z233</f>
        <v>0</v>
      </c>
      <c r="AA234" s="409">
        <f t="shared" ref="AA234" si="591">AA233</f>
        <v>0</v>
      </c>
      <c r="AB234" s="409">
        <f t="shared" ref="AB234" si="592">AB233</f>
        <v>0</v>
      </c>
      <c r="AC234" s="409">
        <f t="shared" ref="AC234" si="593">AC233</f>
        <v>0</v>
      </c>
      <c r="AD234" s="409">
        <f t="shared" ref="AD234" si="594">AD233</f>
        <v>0</v>
      </c>
      <c r="AE234" s="409">
        <f t="shared" ref="AE234" si="595">AE233</f>
        <v>0</v>
      </c>
      <c r="AF234" s="409">
        <f t="shared" ref="AF234" si="596">AF233</f>
        <v>0</v>
      </c>
      <c r="AG234" s="409">
        <f t="shared" ref="AG234" si="597">AG233</f>
        <v>0</v>
      </c>
      <c r="AH234" s="409">
        <f t="shared" ref="AH234" si="598">AH233</f>
        <v>0</v>
      </c>
      <c r="AI234" s="409">
        <f t="shared" ref="AI234" si="599">AI233</f>
        <v>0</v>
      </c>
      <c r="AJ234" s="409">
        <f t="shared" ref="AJ234" si="600">AJ233</f>
        <v>0</v>
      </c>
      <c r="AK234" s="409">
        <f t="shared" ref="AK234" si="601">AK233</f>
        <v>0</v>
      </c>
      <c r="AL234" s="409">
        <f t="shared" ref="AL234" si="602">AL233</f>
        <v>0</v>
      </c>
      <c r="AM234" s="295"/>
    </row>
    <row r="235" spans="1:39" ht="15"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45" outlineLevel="1">
      <c r="B236" s="317" t="s">
        <v>497</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ht="15" outlineLevel="1">
      <c r="A237" s="520">
        <v>6</v>
      </c>
      <c r="B237" s="518"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ht="15"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603">Z237</f>
        <v>0</v>
      </c>
      <c r="AA238" s="409">
        <f t="shared" ref="AA238" si="604">AA237</f>
        <v>0</v>
      </c>
      <c r="AB238" s="409">
        <f t="shared" ref="AB238" si="605">AB237</f>
        <v>0</v>
      </c>
      <c r="AC238" s="409">
        <f t="shared" ref="AC238" si="606">AC237</f>
        <v>0</v>
      </c>
      <c r="AD238" s="409">
        <f t="shared" ref="AD238" si="607">AD237</f>
        <v>0</v>
      </c>
      <c r="AE238" s="409">
        <f t="shared" ref="AE238" si="608">AE237</f>
        <v>0</v>
      </c>
      <c r="AF238" s="409">
        <f t="shared" ref="AF238" si="609">AF237</f>
        <v>0</v>
      </c>
      <c r="AG238" s="409">
        <f t="shared" ref="AG238" si="610">AG237</f>
        <v>0</v>
      </c>
      <c r="AH238" s="409">
        <f t="shared" ref="AH238" si="611">AH237</f>
        <v>0</v>
      </c>
      <c r="AI238" s="409">
        <f t="shared" ref="AI238" si="612">AI237</f>
        <v>0</v>
      </c>
      <c r="AJ238" s="409">
        <f t="shared" ref="AJ238" si="613">AJ237</f>
        <v>0</v>
      </c>
      <c r="AK238" s="409">
        <f t="shared" ref="AK238" si="614">AK237</f>
        <v>0</v>
      </c>
      <c r="AL238" s="409">
        <f t="shared" ref="AL238" si="615">AL237</f>
        <v>0</v>
      </c>
      <c r="AM238" s="309"/>
    </row>
    <row r="239" spans="1:39" ht="15"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20">
        <v>7</v>
      </c>
      <c r="B240" s="518"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ht="15"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616">Z240</f>
        <v>0</v>
      </c>
      <c r="AA241" s="409">
        <f t="shared" ref="AA241" si="617">AA240</f>
        <v>0</v>
      </c>
      <c r="AB241" s="409">
        <f t="shared" ref="AB241" si="618">AB240</f>
        <v>0</v>
      </c>
      <c r="AC241" s="409">
        <f t="shared" ref="AC241" si="619">AC240</f>
        <v>0</v>
      </c>
      <c r="AD241" s="409">
        <f t="shared" ref="AD241" si="620">AD240</f>
        <v>0</v>
      </c>
      <c r="AE241" s="409">
        <f t="shared" ref="AE241" si="621">AE240</f>
        <v>0</v>
      </c>
      <c r="AF241" s="409">
        <f t="shared" ref="AF241" si="622">AF240</f>
        <v>0</v>
      </c>
      <c r="AG241" s="409">
        <f t="shared" ref="AG241" si="623">AG240</f>
        <v>0</v>
      </c>
      <c r="AH241" s="409">
        <f t="shared" ref="AH241" si="624">AH240</f>
        <v>0</v>
      </c>
      <c r="AI241" s="409">
        <f t="shared" ref="AI241" si="625">AI240</f>
        <v>0</v>
      </c>
      <c r="AJ241" s="409">
        <f t="shared" ref="AJ241" si="626">AJ240</f>
        <v>0</v>
      </c>
      <c r="AK241" s="409">
        <f t="shared" ref="AK241" si="627">AK240</f>
        <v>0</v>
      </c>
      <c r="AL241" s="409">
        <f t="shared" ref="AL241" si="628">AL240</f>
        <v>0</v>
      </c>
      <c r="AM241" s="309"/>
    </row>
    <row r="242" spans="1:39" ht="15"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20">
        <v>8</v>
      </c>
      <c r="B243" s="518"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ht="15"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629">Z243</f>
        <v>0</v>
      </c>
      <c r="AA244" s="409">
        <f t="shared" ref="AA244" si="630">AA243</f>
        <v>0</v>
      </c>
      <c r="AB244" s="409">
        <f t="shared" ref="AB244" si="631">AB243</f>
        <v>0</v>
      </c>
      <c r="AC244" s="409">
        <f t="shared" ref="AC244" si="632">AC243</f>
        <v>0</v>
      </c>
      <c r="AD244" s="409">
        <f t="shared" ref="AD244" si="633">AD243</f>
        <v>0</v>
      </c>
      <c r="AE244" s="409">
        <f t="shared" ref="AE244" si="634">AE243</f>
        <v>0</v>
      </c>
      <c r="AF244" s="409">
        <f t="shared" ref="AF244" si="635">AF243</f>
        <v>0</v>
      </c>
      <c r="AG244" s="409">
        <f t="shared" ref="AG244" si="636">AG243</f>
        <v>0</v>
      </c>
      <c r="AH244" s="409">
        <f t="shared" ref="AH244" si="637">AH243</f>
        <v>0</v>
      </c>
      <c r="AI244" s="409">
        <f t="shared" ref="AI244" si="638">AI243</f>
        <v>0</v>
      </c>
      <c r="AJ244" s="409">
        <f t="shared" ref="AJ244" si="639">AJ243</f>
        <v>0</v>
      </c>
      <c r="AK244" s="409">
        <f t="shared" ref="AK244" si="640">AK243</f>
        <v>0</v>
      </c>
      <c r="AL244" s="409">
        <f t="shared" ref="AL244" si="641">AL243</f>
        <v>0</v>
      </c>
      <c r="AM244" s="309"/>
    </row>
    <row r="245" spans="1:39" ht="15"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20">
        <v>9</v>
      </c>
      <c r="B246" s="518"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ht="15"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642">Z246</f>
        <v>0</v>
      </c>
      <c r="AA247" s="409">
        <f t="shared" ref="AA247" si="643">AA246</f>
        <v>0</v>
      </c>
      <c r="AB247" s="409">
        <f t="shared" ref="AB247" si="644">AB246</f>
        <v>0</v>
      </c>
      <c r="AC247" s="409">
        <f t="shared" ref="AC247" si="645">AC246</f>
        <v>0</v>
      </c>
      <c r="AD247" s="409">
        <f t="shared" ref="AD247" si="646">AD246</f>
        <v>0</v>
      </c>
      <c r="AE247" s="409">
        <f t="shared" ref="AE247" si="647">AE246</f>
        <v>0</v>
      </c>
      <c r="AF247" s="409">
        <f t="shared" ref="AF247" si="648">AF246</f>
        <v>0</v>
      </c>
      <c r="AG247" s="409">
        <f t="shared" ref="AG247" si="649">AG246</f>
        <v>0</v>
      </c>
      <c r="AH247" s="409">
        <f t="shared" ref="AH247" si="650">AH246</f>
        <v>0</v>
      </c>
      <c r="AI247" s="409">
        <f t="shared" ref="AI247" si="651">AI246</f>
        <v>0</v>
      </c>
      <c r="AJ247" s="409">
        <f t="shared" ref="AJ247" si="652">AJ246</f>
        <v>0</v>
      </c>
      <c r="AK247" s="409">
        <f t="shared" ref="AK247" si="653">AK246</f>
        <v>0</v>
      </c>
      <c r="AL247" s="409">
        <f t="shared" ref="AL247" si="654">AL246</f>
        <v>0</v>
      </c>
      <c r="AM247" s="309"/>
    </row>
    <row r="248" spans="1:39" ht="15"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20">
        <v>10</v>
      </c>
      <c r="B249" s="518"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ht="15"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655">Z249</f>
        <v>0</v>
      </c>
      <c r="AA250" s="409">
        <f t="shared" ref="AA250" si="656">AA249</f>
        <v>0</v>
      </c>
      <c r="AB250" s="409">
        <f t="shared" ref="AB250" si="657">AB249</f>
        <v>0</v>
      </c>
      <c r="AC250" s="409">
        <f t="shared" ref="AC250" si="658">AC249</f>
        <v>0</v>
      </c>
      <c r="AD250" s="409">
        <f t="shared" ref="AD250" si="659">AD249</f>
        <v>0</v>
      </c>
      <c r="AE250" s="409">
        <f t="shared" ref="AE250" si="660">AE249</f>
        <v>0</v>
      </c>
      <c r="AF250" s="409">
        <f t="shared" ref="AF250" si="661">AF249</f>
        <v>0</v>
      </c>
      <c r="AG250" s="409">
        <f t="shared" ref="AG250" si="662">AG249</f>
        <v>0</v>
      </c>
      <c r="AH250" s="409">
        <f t="shared" ref="AH250" si="663">AH249</f>
        <v>0</v>
      </c>
      <c r="AI250" s="409">
        <f t="shared" ref="AI250" si="664">AI249</f>
        <v>0</v>
      </c>
      <c r="AJ250" s="409">
        <f t="shared" ref="AJ250" si="665">AJ249</f>
        <v>0</v>
      </c>
      <c r="AK250" s="409">
        <f t="shared" ref="AK250" si="666">AK249</f>
        <v>0</v>
      </c>
      <c r="AL250" s="409">
        <f t="shared" ref="AL250" si="667">AL249</f>
        <v>0</v>
      </c>
      <c r="AM250" s="309"/>
    </row>
    <row r="251" spans="1:39" ht="15"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45"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20">
        <v>11</v>
      </c>
      <c r="B253" s="518"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ht="15"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668">Z253</f>
        <v>0</v>
      </c>
      <c r="AA254" s="409">
        <f t="shared" ref="AA254" si="669">AA253</f>
        <v>0</v>
      </c>
      <c r="AB254" s="409">
        <f t="shared" ref="AB254" si="670">AB253</f>
        <v>0</v>
      </c>
      <c r="AC254" s="409">
        <f t="shared" ref="AC254" si="671">AC253</f>
        <v>0</v>
      </c>
      <c r="AD254" s="409">
        <f t="shared" ref="AD254" si="672">AD253</f>
        <v>0</v>
      </c>
      <c r="AE254" s="409">
        <f t="shared" ref="AE254" si="673">AE253</f>
        <v>0</v>
      </c>
      <c r="AF254" s="409">
        <f t="shared" ref="AF254" si="674">AF253</f>
        <v>0</v>
      </c>
      <c r="AG254" s="409">
        <f t="shared" ref="AG254" si="675">AG253</f>
        <v>0</v>
      </c>
      <c r="AH254" s="409">
        <f t="shared" ref="AH254" si="676">AH253</f>
        <v>0</v>
      </c>
      <c r="AI254" s="409">
        <f t="shared" ref="AI254" si="677">AI253</f>
        <v>0</v>
      </c>
      <c r="AJ254" s="409">
        <f t="shared" ref="AJ254" si="678">AJ253</f>
        <v>0</v>
      </c>
      <c r="AK254" s="409">
        <f t="shared" ref="AK254" si="679">AK253</f>
        <v>0</v>
      </c>
      <c r="AL254" s="409">
        <f t="shared" ref="AL254" si="680">AL253</f>
        <v>0</v>
      </c>
      <c r="AM254" s="295"/>
    </row>
    <row r="255" spans="1:39" ht="15"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30" outlineLevel="1">
      <c r="A256" s="520">
        <v>12</v>
      </c>
      <c r="B256" s="518"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ht="15"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681">Z256</f>
        <v>0</v>
      </c>
      <c r="AA257" s="409">
        <f t="shared" ref="AA257" si="682">AA256</f>
        <v>0</v>
      </c>
      <c r="AB257" s="409">
        <f t="shared" ref="AB257" si="683">AB256</f>
        <v>0</v>
      </c>
      <c r="AC257" s="409">
        <f t="shared" ref="AC257" si="684">AC256</f>
        <v>0</v>
      </c>
      <c r="AD257" s="409">
        <f t="shared" ref="AD257" si="685">AD256</f>
        <v>0</v>
      </c>
      <c r="AE257" s="409">
        <f t="shared" ref="AE257" si="686">AE256</f>
        <v>0</v>
      </c>
      <c r="AF257" s="409">
        <f t="shared" ref="AF257" si="687">AF256</f>
        <v>0</v>
      </c>
      <c r="AG257" s="409">
        <f t="shared" ref="AG257" si="688">AG256</f>
        <v>0</v>
      </c>
      <c r="AH257" s="409">
        <f t="shared" ref="AH257" si="689">AH256</f>
        <v>0</v>
      </c>
      <c r="AI257" s="409">
        <f t="shared" ref="AI257" si="690">AI256</f>
        <v>0</v>
      </c>
      <c r="AJ257" s="409">
        <f t="shared" ref="AJ257" si="691">AJ256</f>
        <v>0</v>
      </c>
      <c r="AK257" s="409">
        <f t="shared" ref="AK257" si="692">AK256</f>
        <v>0</v>
      </c>
      <c r="AL257" s="409">
        <f t="shared" ref="AL257" si="693">AL256</f>
        <v>0</v>
      </c>
      <c r="AM257" s="295"/>
    </row>
    <row r="258" spans="1:40" ht="15"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20">
        <v>13</v>
      </c>
      <c r="B259" s="518"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ht="15"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694">Z259</f>
        <v>0</v>
      </c>
      <c r="AA260" s="409">
        <f t="shared" ref="AA260" si="695">AA259</f>
        <v>0</v>
      </c>
      <c r="AB260" s="409">
        <f t="shared" ref="AB260" si="696">AB259</f>
        <v>0</v>
      </c>
      <c r="AC260" s="409">
        <f t="shared" ref="AC260" si="697">AC259</f>
        <v>0</v>
      </c>
      <c r="AD260" s="409">
        <f t="shared" ref="AD260" si="698">AD259</f>
        <v>0</v>
      </c>
      <c r="AE260" s="409">
        <f t="shared" ref="AE260" si="699">AE259</f>
        <v>0</v>
      </c>
      <c r="AF260" s="409">
        <f t="shared" ref="AF260" si="700">AF259</f>
        <v>0</v>
      </c>
      <c r="AG260" s="409">
        <f t="shared" ref="AG260" si="701">AG259</f>
        <v>0</v>
      </c>
      <c r="AH260" s="409">
        <f t="shared" ref="AH260" si="702">AH259</f>
        <v>0</v>
      </c>
      <c r="AI260" s="409">
        <f t="shared" ref="AI260" si="703">AI259</f>
        <v>0</v>
      </c>
      <c r="AJ260" s="409">
        <f t="shared" ref="AJ260" si="704">AJ259</f>
        <v>0</v>
      </c>
      <c r="AK260" s="409">
        <f t="shared" ref="AK260" si="705">AK259</f>
        <v>0</v>
      </c>
      <c r="AL260" s="409">
        <f t="shared" ref="AL260" si="706">AL259</f>
        <v>0</v>
      </c>
      <c r="AM260" s="304"/>
    </row>
    <row r="261" spans="1:40" ht="15"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45"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ht="15" outlineLevel="1">
      <c r="A263" s="520">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ht="15"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707">Z263</f>
        <v>0</v>
      </c>
      <c r="AA264" s="409">
        <f t="shared" ref="AA264" si="708">AA263</f>
        <v>0</v>
      </c>
      <c r="AB264" s="409">
        <f t="shared" ref="AB264" si="709">AB263</f>
        <v>0</v>
      </c>
      <c r="AC264" s="409">
        <f t="shared" ref="AC264" si="710">AC263</f>
        <v>0</v>
      </c>
      <c r="AD264" s="409">
        <f t="shared" ref="AD264" si="711">AD263</f>
        <v>0</v>
      </c>
      <c r="AE264" s="409">
        <f t="shared" ref="AE264" si="712">AE263</f>
        <v>0</v>
      </c>
      <c r="AF264" s="409">
        <f t="shared" ref="AF264" si="713">AF263</f>
        <v>0</v>
      </c>
      <c r="AG264" s="409">
        <f t="shared" ref="AG264" si="714">AG263</f>
        <v>0</v>
      </c>
      <c r="AH264" s="409">
        <f t="shared" ref="AH264" si="715">AH263</f>
        <v>0</v>
      </c>
      <c r="AI264" s="409">
        <f t="shared" ref="AI264" si="716">AI263</f>
        <v>0</v>
      </c>
      <c r="AJ264" s="409">
        <f t="shared" ref="AJ264" si="717">AJ263</f>
        <v>0</v>
      </c>
      <c r="AK264" s="409">
        <f t="shared" ref="AK264" si="718">AK263</f>
        <v>0</v>
      </c>
      <c r="AL264" s="409">
        <f t="shared" ref="AL264" si="719">AL263</f>
        <v>0</v>
      </c>
      <c r="AM264" s="295"/>
    </row>
    <row r="265" spans="1:40" ht="15" outlineLevel="1">
      <c r="A265" s="521"/>
      <c r="B265" s="313"/>
      <c r="C265" s="303"/>
      <c r="D265" s="289"/>
      <c r="E265" s="289"/>
      <c r="F265" s="289"/>
      <c r="G265" s="289"/>
      <c r="H265" s="289"/>
      <c r="I265" s="289"/>
      <c r="J265" s="289"/>
      <c r="K265" s="289"/>
      <c r="L265" s="289"/>
      <c r="M265" s="289"/>
      <c r="N265" s="466"/>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8"/>
    </row>
    <row r="266" spans="1:40" s="307" customFormat="1" ht="15.45" outlineLevel="1">
      <c r="A266" s="521"/>
      <c r="B266" s="286" t="s">
        <v>489</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5"/>
      <c r="AN266" s="629"/>
    </row>
    <row r="267" spans="1:40" ht="15" outlineLevel="1">
      <c r="A267" s="520">
        <v>15</v>
      </c>
      <c r="B267" s="292" t="s">
        <v>494</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ht="15"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720">Z267</f>
        <v>0</v>
      </c>
      <c r="AA268" s="409">
        <f t="shared" si="720"/>
        <v>0</v>
      </c>
      <c r="AB268" s="409">
        <f t="shared" si="720"/>
        <v>0</v>
      </c>
      <c r="AC268" s="409">
        <f t="shared" si="720"/>
        <v>0</v>
      </c>
      <c r="AD268" s="409">
        <f t="shared" si="720"/>
        <v>0</v>
      </c>
      <c r="AE268" s="409">
        <f t="shared" si="720"/>
        <v>0</v>
      </c>
      <c r="AF268" s="409">
        <f t="shared" si="720"/>
        <v>0</v>
      </c>
      <c r="AG268" s="409">
        <f t="shared" si="720"/>
        <v>0</v>
      </c>
      <c r="AH268" s="409">
        <f t="shared" si="720"/>
        <v>0</v>
      </c>
      <c r="AI268" s="409">
        <f t="shared" si="720"/>
        <v>0</v>
      </c>
      <c r="AJ268" s="409">
        <f t="shared" si="720"/>
        <v>0</v>
      </c>
      <c r="AK268" s="409">
        <f t="shared" si="720"/>
        <v>0</v>
      </c>
      <c r="AL268" s="409">
        <f t="shared" si="720"/>
        <v>0</v>
      </c>
      <c r="AM268" s="295"/>
    </row>
    <row r="269" spans="1:40" ht="15"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ht="15" outlineLevel="1">
      <c r="A270" s="520">
        <v>16</v>
      </c>
      <c r="B270" s="322" t="s">
        <v>490</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ht="15" outlineLevel="1">
      <c r="A271" s="520"/>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721">Z270</f>
        <v>0</v>
      </c>
      <c r="AA271" s="409">
        <f t="shared" si="721"/>
        <v>0</v>
      </c>
      <c r="AB271" s="409">
        <f t="shared" si="721"/>
        <v>0</v>
      </c>
      <c r="AC271" s="409">
        <f t="shared" si="721"/>
        <v>0</v>
      </c>
      <c r="AD271" s="409">
        <f t="shared" si="721"/>
        <v>0</v>
      </c>
      <c r="AE271" s="409">
        <f t="shared" si="721"/>
        <v>0</v>
      </c>
      <c r="AF271" s="409">
        <f t="shared" si="721"/>
        <v>0</v>
      </c>
      <c r="AG271" s="409">
        <f t="shared" si="721"/>
        <v>0</v>
      </c>
      <c r="AH271" s="409">
        <f t="shared" si="721"/>
        <v>0</v>
      </c>
      <c r="AI271" s="409">
        <f t="shared" si="721"/>
        <v>0</v>
      </c>
      <c r="AJ271" s="409">
        <f t="shared" si="721"/>
        <v>0</v>
      </c>
      <c r="AK271" s="409">
        <f t="shared" si="721"/>
        <v>0</v>
      </c>
      <c r="AL271" s="409">
        <f t="shared" si="721"/>
        <v>0</v>
      </c>
      <c r="AM271" s="295"/>
    </row>
    <row r="272" spans="1:40" s="281" customFormat="1" ht="15" outlineLevel="1">
      <c r="A272" s="520"/>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45" outlineLevel="1">
      <c r="B273" s="517" t="s">
        <v>495</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ht="15" outlineLevel="1">
      <c r="A274" s="520">
        <v>17</v>
      </c>
      <c r="B274" s="518"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ht="15"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722">Z274</f>
        <v>0</v>
      </c>
      <c r="AA275" s="409">
        <f t="shared" si="722"/>
        <v>0</v>
      </c>
      <c r="AB275" s="409">
        <f t="shared" si="722"/>
        <v>0</v>
      </c>
      <c r="AC275" s="409">
        <f t="shared" si="722"/>
        <v>0</v>
      </c>
      <c r="AD275" s="409">
        <f t="shared" si="722"/>
        <v>0</v>
      </c>
      <c r="AE275" s="409">
        <f t="shared" si="722"/>
        <v>0</v>
      </c>
      <c r="AF275" s="409">
        <f t="shared" si="722"/>
        <v>0</v>
      </c>
      <c r="AG275" s="409">
        <f t="shared" si="722"/>
        <v>0</v>
      </c>
      <c r="AH275" s="409">
        <f t="shared" si="722"/>
        <v>0</v>
      </c>
      <c r="AI275" s="409">
        <f t="shared" si="722"/>
        <v>0</v>
      </c>
      <c r="AJ275" s="409">
        <f t="shared" si="722"/>
        <v>0</v>
      </c>
      <c r="AK275" s="409">
        <f t="shared" si="722"/>
        <v>0</v>
      </c>
      <c r="AL275" s="409">
        <f t="shared" si="722"/>
        <v>0</v>
      </c>
      <c r="AM275" s="304"/>
    </row>
    <row r="276" spans="1:39" ht="15"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ht="15" outlineLevel="1">
      <c r="A277" s="520">
        <v>18</v>
      </c>
      <c r="B277" s="518"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ht="15"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723">Z277</f>
        <v>0</v>
      </c>
      <c r="AA278" s="409">
        <f t="shared" si="723"/>
        <v>0</v>
      </c>
      <c r="AB278" s="409">
        <f t="shared" si="723"/>
        <v>0</v>
      </c>
      <c r="AC278" s="409">
        <f t="shared" si="723"/>
        <v>0</v>
      </c>
      <c r="AD278" s="409">
        <f t="shared" si="723"/>
        <v>0</v>
      </c>
      <c r="AE278" s="409">
        <f t="shared" si="723"/>
        <v>0</v>
      </c>
      <c r="AF278" s="409">
        <f t="shared" si="723"/>
        <v>0</v>
      </c>
      <c r="AG278" s="409">
        <f t="shared" si="723"/>
        <v>0</v>
      </c>
      <c r="AH278" s="409">
        <f t="shared" si="723"/>
        <v>0</v>
      </c>
      <c r="AI278" s="409">
        <f t="shared" si="723"/>
        <v>0</v>
      </c>
      <c r="AJ278" s="409">
        <f t="shared" si="723"/>
        <v>0</v>
      </c>
      <c r="AK278" s="409">
        <f t="shared" si="723"/>
        <v>0</v>
      </c>
      <c r="AL278" s="409">
        <f t="shared" si="723"/>
        <v>0</v>
      </c>
      <c r="AM278" s="304"/>
    </row>
    <row r="279" spans="1:39" ht="15"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ht="15" outlineLevel="1">
      <c r="A280" s="520">
        <v>19</v>
      </c>
      <c r="B280" s="518"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ht="15"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724">Z280</f>
        <v>0</v>
      </c>
      <c r="AA281" s="409">
        <f t="shared" si="724"/>
        <v>0</v>
      </c>
      <c r="AB281" s="409">
        <f t="shared" si="724"/>
        <v>0</v>
      </c>
      <c r="AC281" s="409">
        <f t="shared" si="724"/>
        <v>0</v>
      </c>
      <c r="AD281" s="409">
        <f t="shared" si="724"/>
        <v>0</v>
      </c>
      <c r="AE281" s="409">
        <f t="shared" si="724"/>
        <v>0</v>
      </c>
      <c r="AF281" s="409">
        <f t="shared" si="724"/>
        <v>0</v>
      </c>
      <c r="AG281" s="409">
        <f t="shared" si="724"/>
        <v>0</v>
      </c>
      <c r="AH281" s="409">
        <f t="shared" si="724"/>
        <v>0</v>
      </c>
      <c r="AI281" s="409">
        <f t="shared" si="724"/>
        <v>0</v>
      </c>
      <c r="AJ281" s="409">
        <f t="shared" si="724"/>
        <v>0</v>
      </c>
      <c r="AK281" s="409">
        <f t="shared" si="724"/>
        <v>0</v>
      </c>
      <c r="AL281" s="409">
        <f t="shared" si="724"/>
        <v>0</v>
      </c>
      <c r="AM281" s="295"/>
    </row>
    <row r="282" spans="1:39" ht="15"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ht="15" outlineLevel="1">
      <c r="A283" s="520">
        <v>20</v>
      </c>
      <c r="B283" s="518"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ht="15"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725">Y283</f>
        <v>0</v>
      </c>
      <c r="Z284" s="409">
        <f t="shared" si="725"/>
        <v>0</v>
      </c>
      <c r="AA284" s="409">
        <f t="shared" si="725"/>
        <v>0</v>
      </c>
      <c r="AB284" s="409">
        <f t="shared" si="725"/>
        <v>0</v>
      </c>
      <c r="AC284" s="409">
        <f t="shared" si="725"/>
        <v>0</v>
      </c>
      <c r="AD284" s="409">
        <f t="shared" si="725"/>
        <v>0</v>
      </c>
      <c r="AE284" s="409">
        <f t="shared" si="725"/>
        <v>0</v>
      </c>
      <c r="AF284" s="409">
        <f t="shared" si="725"/>
        <v>0</v>
      </c>
      <c r="AG284" s="409">
        <f t="shared" si="725"/>
        <v>0</v>
      </c>
      <c r="AH284" s="409">
        <f t="shared" si="725"/>
        <v>0</v>
      </c>
      <c r="AI284" s="409">
        <f t="shared" si="725"/>
        <v>0</v>
      </c>
      <c r="AJ284" s="409">
        <f t="shared" si="725"/>
        <v>0</v>
      </c>
      <c r="AK284" s="409">
        <f t="shared" si="725"/>
        <v>0</v>
      </c>
      <c r="AL284" s="409">
        <f t="shared" si="725"/>
        <v>0</v>
      </c>
      <c r="AM284" s="304"/>
    </row>
    <row r="285" spans="1:39" ht="15.45"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45" outlineLevel="1">
      <c r="B286" s="516" t="s">
        <v>502</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45" outlineLevel="1">
      <c r="B287" s="286" t="s">
        <v>498</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ht="15" outlineLevel="1">
      <c r="A288" s="520">
        <v>21</v>
      </c>
      <c r="B288" s="518" t="s">
        <v>113</v>
      </c>
      <c r="C288" s="289" t="s">
        <v>25</v>
      </c>
      <c r="D288" s="293">
        <v>253002.40373478344</v>
      </c>
      <c r="E288" s="293">
        <v>253002.40373478344</v>
      </c>
      <c r="F288" s="293">
        <v>253002.40373478344</v>
      </c>
      <c r="G288" s="293">
        <v>253002.40373478344</v>
      </c>
      <c r="H288" s="293">
        <v>253002.40373478344</v>
      </c>
      <c r="I288" s="293">
        <v>253002.40373478344</v>
      </c>
      <c r="J288" s="293">
        <v>253002.40373478344</v>
      </c>
      <c r="K288" s="293">
        <v>252965.2793603059</v>
      </c>
      <c r="L288" s="293">
        <v>252965.2793603059</v>
      </c>
      <c r="M288" s="293">
        <v>251806.13123170019</v>
      </c>
      <c r="N288" s="289"/>
      <c r="O288" s="293">
        <v>16.422928884524051</v>
      </c>
      <c r="P288" s="293">
        <v>16.422928884524051</v>
      </c>
      <c r="Q288" s="293">
        <v>16.422928884524051</v>
      </c>
      <c r="R288" s="293">
        <v>16.422928884524051</v>
      </c>
      <c r="S288" s="293">
        <v>16.422928884524051</v>
      </c>
      <c r="T288" s="293">
        <v>16.422928884524051</v>
      </c>
      <c r="U288" s="293">
        <v>16.422928884524051</v>
      </c>
      <c r="V288" s="293">
        <v>16.42259530402389</v>
      </c>
      <c r="W288" s="293">
        <v>16.42259530402389</v>
      </c>
      <c r="X288" s="293">
        <v>16.3498271153139</v>
      </c>
      <c r="Y288" s="408">
        <v>1</v>
      </c>
      <c r="Z288" s="408"/>
      <c r="AA288" s="408"/>
      <c r="AB288" s="408"/>
      <c r="AC288" s="408"/>
      <c r="AD288" s="408"/>
      <c r="AE288" s="408"/>
      <c r="AF288" s="408"/>
      <c r="AG288" s="408"/>
      <c r="AH288" s="408"/>
      <c r="AI288" s="408"/>
      <c r="AJ288" s="408"/>
      <c r="AK288" s="408"/>
      <c r="AL288" s="408"/>
      <c r="AM288" s="294">
        <f>SUM(Y288:AL288)</f>
        <v>1</v>
      </c>
    </row>
    <row r="289" spans="1:39" ht="15" outlineLevel="1">
      <c r="B289" s="292" t="s">
        <v>289</v>
      </c>
      <c r="C289" s="289" t="s">
        <v>163</v>
      </c>
      <c r="D289" s="293">
        <v>28043.43583109965</v>
      </c>
      <c r="E289" s="293">
        <v>28043.43583109965</v>
      </c>
      <c r="F289" s="293">
        <v>28043.43583109965</v>
      </c>
      <c r="G289" s="293">
        <v>28043.43583109965</v>
      </c>
      <c r="H289" s="293">
        <v>28043.43583109965</v>
      </c>
      <c r="I289" s="293">
        <v>28043.43583109965</v>
      </c>
      <c r="J289" s="293">
        <v>28043.43583109965</v>
      </c>
      <c r="K289" s="293">
        <v>28041.373365850897</v>
      </c>
      <c r="L289" s="293">
        <v>28041.373365850897</v>
      </c>
      <c r="M289" s="293">
        <v>28082.602622909755</v>
      </c>
      <c r="N289" s="289"/>
      <c r="O289" s="293">
        <v>1.777527384774618</v>
      </c>
      <c r="P289" s="293">
        <v>1.777527384774618</v>
      </c>
      <c r="Q289" s="293">
        <v>1.777527384774618</v>
      </c>
      <c r="R289" s="293">
        <v>1.777527384774618</v>
      </c>
      <c r="S289" s="293">
        <v>1.777527384774618</v>
      </c>
      <c r="T289" s="293">
        <v>1.777527384774618</v>
      </c>
      <c r="U289" s="293">
        <v>1.777527384774618</v>
      </c>
      <c r="V289" s="293">
        <v>1.7775088525246092</v>
      </c>
      <c r="W289" s="293">
        <v>1.7775088525246092</v>
      </c>
      <c r="X289" s="293">
        <v>1.7800971139245043</v>
      </c>
      <c r="Y289" s="409">
        <v>1</v>
      </c>
      <c r="Z289" s="409">
        <v>0</v>
      </c>
      <c r="AA289" s="409">
        <v>0</v>
      </c>
      <c r="AB289" s="409">
        <v>0</v>
      </c>
      <c r="AC289" s="409">
        <f t="shared" ref="AC289" si="726">AC288</f>
        <v>0</v>
      </c>
      <c r="AD289" s="409">
        <f t="shared" ref="AD289" si="727">AD288</f>
        <v>0</v>
      </c>
      <c r="AE289" s="409">
        <f t="shared" ref="AE289" si="728">AE288</f>
        <v>0</v>
      </c>
      <c r="AF289" s="409">
        <f t="shared" ref="AF289" si="729">AF288</f>
        <v>0</v>
      </c>
      <c r="AG289" s="409">
        <f t="shared" ref="AG289" si="730">AG288</f>
        <v>0</v>
      </c>
      <c r="AH289" s="409">
        <f t="shared" ref="AH289" si="731">AH288</f>
        <v>0</v>
      </c>
      <c r="AI289" s="409">
        <f t="shared" ref="AI289" si="732">AI288</f>
        <v>0</v>
      </c>
      <c r="AJ289" s="409">
        <f t="shared" ref="AJ289" si="733">AJ288</f>
        <v>0</v>
      </c>
      <c r="AK289" s="409">
        <f t="shared" ref="AK289" si="734">AK288</f>
        <v>0</v>
      </c>
      <c r="AL289" s="409">
        <f t="shared" ref="AL289" si="735">AL288</f>
        <v>0</v>
      </c>
      <c r="AM289" s="304"/>
    </row>
    <row r="290" spans="1:39" ht="15" outlineLevel="1">
      <c r="B290" s="292"/>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420"/>
      <c r="Z290" s="423"/>
      <c r="AA290" s="423"/>
      <c r="AB290" s="423"/>
      <c r="AC290" s="423"/>
      <c r="AD290" s="423"/>
      <c r="AE290" s="423"/>
      <c r="AF290" s="423"/>
      <c r="AG290" s="423"/>
      <c r="AH290" s="423"/>
      <c r="AI290" s="423"/>
      <c r="AJ290" s="423"/>
      <c r="AK290" s="423"/>
      <c r="AL290" s="423"/>
      <c r="AM290" s="304"/>
    </row>
    <row r="291" spans="1:39" ht="30" outlineLevel="1">
      <c r="A291" s="520">
        <v>22</v>
      </c>
      <c r="B291" s="518" t="s">
        <v>114</v>
      </c>
      <c r="C291" s="289" t="s">
        <v>25</v>
      </c>
      <c r="D291" s="293"/>
      <c r="E291" s="293"/>
      <c r="F291" s="293"/>
      <c r="G291" s="293"/>
      <c r="H291" s="293"/>
      <c r="I291" s="293"/>
      <c r="J291" s="293"/>
      <c r="K291" s="293"/>
      <c r="L291" s="293"/>
      <c r="M291" s="293"/>
      <c r="N291" s="289"/>
      <c r="O291" s="293"/>
      <c r="P291" s="293"/>
      <c r="Q291" s="293"/>
      <c r="R291" s="293"/>
      <c r="S291" s="293"/>
      <c r="T291" s="293"/>
      <c r="U291" s="293"/>
      <c r="V291" s="293"/>
      <c r="W291" s="293"/>
      <c r="X291" s="293"/>
      <c r="Y291" s="408"/>
      <c r="Z291" s="408"/>
      <c r="AA291" s="408"/>
      <c r="AB291" s="408"/>
      <c r="AC291" s="408"/>
      <c r="AD291" s="408"/>
      <c r="AE291" s="408"/>
      <c r="AF291" s="408"/>
      <c r="AG291" s="408"/>
      <c r="AH291" s="408"/>
      <c r="AI291" s="408"/>
      <c r="AJ291" s="408"/>
      <c r="AK291" s="408"/>
      <c r="AL291" s="408"/>
      <c r="AM291" s="294">
        <f>SUM(Y291:AL291)</f>
        <v>0</v>
      </c>
    </row>
    <row r="292" spans="1:39" ht="15" outlineLevel="1">
      <c r="B292" s="292" t="s">
        <v>289</v>
      </c>
      <c r="C292" s="289" t="s">
        <v>163</v>
      </c>
      <c r="D292" s="293"/>
      <c r="E292" s="293"/>
      <c r="F292" s="293"/>
      <c r="G292" s="293"/>
      <c r="H292" s="293"/>
      <c r="I292" s="293"/>
      <c r="J292" s="293"/>
      <c r="K292" s="293"/>
      <c r="L292" s="293"/>
      <c r="M292" s="293"/>
      <c r="N292" s="289"/>
      <c r="O292" s="293"/>
      <c r="P292" s="293"/>
      <c r="Q292" s="293"/>
      <c r="R292" s="293"/>
      <c r="S292" s="293"/>
      <c r="T292" s="293"/>
      <c r="U292" s="293"/>
      <c r="V292" s="293"/>
      <c r="W292" s="293"/>
      <c r="X292" s="293"/>
      <c r="Y292" s="409">
        <v>0</v>
      </c>
      <c r="Z292" s="409">
        <v>0</v>
      </c>
      <c r="AA292" s="409">
        <v>0</v>
      </c>
      <c r="AB292" s="409">
        <v>0</v>
      </c>
      <c r="AC292" s="409">
        <f t="shared" ref="AC292" si="736">AC291</f>
        <v>0</v>
      </c>
      <c r="AD292" s="409">
        <f t="shared" ref="AD292" si="737">AD291</f>
        <v>0</v>
      </c>
      <c r="AE292" s="409">
        <f t="shared" ref="AE292" si="738">AE291</f>
        <v>0</v>
      </c>
      <c r="AF292" s="409">
        <f t="shared" ref="AF292" si="739">AF291</f>
        <v>0</v>
      </c>
      <c r="AG292" s="409">
        <f t="shared" ref="AG292" si="740">AG291</f>
        <v>0</v>
      </c>
      <c r="AH292" s="409">
        <f t="shared" ref="AH292" si="741">AH291</f>
        <v>0</v>
      </c>
      <c r="AI292" s="409">
        <f t="shared" ref="AI292" si="742">AI291</f>
        <v>0</v>
      </c>
      <c r="AJ292" s="409">
        <f t="shared" ref="AJ292" si="743">AJ291</f>
        <v>0</v>
      </c>
      <c r="AK292" s="409">
        <f t="shared" ref="AK292" si="744">AK291</f>
        <v>0</v>
      </c>
      <c r="AL292" s="409">
        <f t="shared" ref="AL292" si="745">AL291</f>
        <v>0</v>
      </c>
      <c r="AM292" s="304"/>
    </row>
    <row r="293" spans="1:39" ht="15" outlineLevel="1">
      <c r="B293" s="292"/>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420"/>
      <c r="Z293" s="423"/>
      <c r="AA293" s="423"/>
      <c r="AB293" s="423"/>
      <c r="AC293" s="423"/>
      <c r="AD293" s="423"/>
      <c r="AE293" s="423"/>
      <c r="AF293" s="423"/>
      <c r="AG293" s="423"/>
      <c r="AH293" s="423"/>
      <c r="AI293" s="423"/>
      <c r="AJ293" s="423"/>
      <c r="AK293" s="423"/>
      <c r="AL293" s="423"/>
      <c r="AM293" s="304"/>
    </row>
    <row r="294" spans="1:39" ht="15" outlineLevel="1">
      <c r="A294" s="520">
        <v>23</v>
      </c>
      <c r="B294" s="518" t="s">
        <v>115</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ht="15" outlineLevel="1">
      <c r="B295" s="292" t="s">
        <v>289</v>
      </c>
      <c r="C295" s="289" t="s">
        <v>163</v>
      </c>
      <c r="D295" s="293"/>
      <c r="E295" s="293"/>
      <c r="F295" s="293"/>
      <c r="G295" s="293"/>
      <c r="H295" s="293"/>
      <c r="I295" s="293"/>
      <c r="J295" s="293"/>
      <c r="K295" s="293"/>
      <c r="L295" s="293"/>
      <c r="M295" s="293"/>
      <c r="N295" s="289"/>
      <c r="O295" s="293"/>
      <c r="P295" s="293"/>
      <c r="Q295" s="293"/>
      <c r="R295" s="293"/>
      <c r="S295" s="293"/>
      <c r="T295" s="293"/>
      <c r="U295" s="293"/>
      <c r="V295" s="293"/>
      <c r="W295" s="293"/>
      <c r="X295" s="293"/>
      <c r="Y295" s="409">
        <v>0</v>
      </c>
      <c r="Z295" s="409">
        <v>0</v>
      </c>
      <c r="AA295" s="409">
        <v>0</v>
      </c>
      <c r="AB295" s="409">
        <v>0</v>
      </c>
      <c r="AC295" s="409">
        <f t="shared" ref="AC295" si="746">AC294</f>
        <v>0</v>
      </c>
      <c r="AD295" s="409">
        <f t="shared" ref="AD295" si="747">AD294</f>
        <v>0</v>
      </c>
      <c r="AE295" s="409">
        <f t="shared" ref="AE295" si="748">AE294</f>
        <v>0</v>
      </c>
      <c r="AF295" s="409">
        <f t="shared" ref="AF295" si="749">AF294</f>
        <v>0</v>
      </c>
      <c r="AG295" s="409">
        <f t="shared" ref="AG295" si="750">AG294</f>
        <v>0</v>
      </c>
      <c r="AH295" s="409">
        <f t="shared" ref="AH295" si="751">AH294</f>
        <v>0</v>
      </c>
      <c r="AI295" s="409">
        <f t="shared" ref="AI295" si="752">AI294</f>
        <v>0</v>
      </c>
      <c r="AJ295" s="409">
        <f t="shared" ref="AJ295" si="753">AJ294</f>
        <v>0</v>
      </c>
      <c r="AK295" s="409">
        <f t="shared" ref="AK295" si="754">AK294</f>
        <v>0</v>
      </c>
      <c r="AL295" s="409">
        <f t="shared" ref="AL295" si="755">AL294</f>
        <v>0</v>
      </c>
      <c r="AM295" s="304"/>
    </row>
    <row r="296" spans="1:39" ht="15" outlineLevel="1">
      <c r="B296" s="320"/>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420"/>
      <c r="Z296" s="423"/>
      <c r="AA296" s="423"/>
      <c r="AB296" s="423"/>
      <c r="AC296" s="423"/>
      <c r="AD296" s="423"/>
      <c r="AE296" s="423"/>
      <c r="AF296" s="423"/>
      <c r="AG296" s="423"/>
      <c r="AH296" s="423"/>
      <c r="AI296" s="423"/>
      <c r="AJ296" s="423"/>
      <c r="AK296" s="423"/>
      <c r="AL296" s="423"/>
      <c r="AM296" s="304"/>
    </row>
    <row r="297" spans="1:39" ht="15" outlineLevel="1">
      <c r="A297" s="520">
        <v>24</v>
      </c>
      <c r="B297" s="518" t="s">
        <v>116</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ht="15" outlineLevel="1">
      <c r="B298" s="292" t="s">
        <v>289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v>0</v>
      </c>
      <c r="Z298" s="409">
        <v>0</v>
      </c>
      <c r="AA298" s="409">
        <v>0</v>
      </c>
      <c r="AB298" s="409">
        <v>0</v>
      </c>
      <c r="AC298" s="409">
        <f t="shared" ref="AC298" si="756">AC297</f>
        <v>0</v>
      </c>
      <c r="AD298" s="409">
        <f t="shared" ref="AD298" si="757">AD297</f>
        <v>0</v>
      </c>
      <c r="AE298" s="409">
        <f t="shared" ref="AE298" si="758">AE297</f>
        <v>0</v>
      </c>
      <c r="AF298" s="409">
        <f t="shared" ref="AF298" si="759">AF297</f>
        <v>0</v>
      </c>
      <c r="AG298" s="409">
        <f t="shared" ref="AG298" si="760">AG297</f>
        <v>0</v>
      </c>
      <c r="AH298" s="409">
        <f t="shared" ref="AH298" si="761">AH297</f>
        <v>0</v>
      </c>
      <c r="AI298" s="409">
        <f t="shared" ref="AI298" si="762">AI297</f>
        <v>0</v>
      </c>
      <c r="AJ298" s="409">
        <f t="shared" ref="AJ298" si="763">AJ297</f>
        <v>0</v>
      </c>
      <c r="AK298" s="409">
        <f t="shared" ref="AK298" si="764">AK297</f>
        <v>0</v>
      </c>
      <c r="AL298" s="409">
        <f t="shared" ref="AL298" si="765">AL297</f>
        <v>0</v>
      </c>
      <c r="AM298" s="304"/>
    </row>
    <row r="299" spans="1:39" ht="15" outlineLevel="1">
      <c r="B299" s="292"/>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410"/>
      <c r="Z299" s="423"/>
      <c r="AA299" s="423"/>
      <c r="AB299" s="423"/>
      <c r="AC299" s="423"/>
      <c r="AD299" s="423"/>
      <c r="AE299" s="423"/>
      <c r="AF299" s="423"/>
      <c r="AG299" s="423"/>
      <c r="AH299" s="423"/>
      <c r="AI299" s="423"/>
      <c r="AJ299" s="423"/>
      <c r="AK299" s="423"/>
      <c r="AL299" s="423"/>
      <c r="AM299" s="304"/>
    </row>
    <row r="300" spans="1:39" ht="15.45" outlineLevel="1">
      <c r="B300" s="286" t="s">
        <v>499</v>
      </c>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410"/>
      <c r="Z300" s="423"/>
      <c r="AA300" s="423"/>
      <c r="AB300" s="423"/>
      <c r="AC300" s="423"/>
      <c r="AD300" s="423"/>
      <c r="AE300" s="423"/>
      <c r="AF300" s="423"/>
      <c r="AG300" s="423"/>
      <c r="AH300" s="423"/>
      <c r="AI300" s="423"/>
      <c r="AJ300" s="423"/>
      <c r="AK300" s="423"/>
      <c r="AL300" s="423"/>
      <c r="AM300" s="304"/>
    </row>
    <row r="301" spans="1:39" ht="15" outlineLevel="1">
      <c r="A301" s="520">
        <v>25</v>
      </c>
      <c r="B301" s="518" t="s">
        <v>117</v>
      </c>
      <c r="C301" s="289" t="s">
        <v>25</v>
      </c>
      <c r="D301" s="293">
        <v>13142.640539737338</v>
      </c>
      <c r="E301" s="293">
        <v>13142.640539737338</v>
      </c>
      <c r="F301" s="293">
        <v>13142.640539737338</v>
      </c>
      <c r="G301" s="293">
        <v>13142.640539737338</v>
      </c>
      <c r="H301" s="293">
        <v>13142.640539737338</v>
      </c>
      <c r="I301" s="293">
        <v>13142.640539737338</v>
      </c>
      <c r="J301" s="293">
        <v>13142.640539737338</v>
      </c>
      <c r="K301" s="293">
        <v>13142.640539737338</v>
      </c>
      <c r="L301" s="293">
        <v>13142.640539737338</v>
      </c>
      <c r="M301" s="293">
        <v>13142.640539737338</v>
      </c>
      <c r="N301" s="293">
        <v>12</v>
      </c>
      <c r="O301" s="293">
        <v>1.7149847194239736</v>
      </c>
      <c r="P301" s="293">
        <v>1.7149847194239736</v>
      </c>
      <c r="Q301" s="293">
        <v>1.7149847194239736</v>
      </c>
      <c r="R301" s="293">
        <v>1.7149847194239736</v>
      </c>
      <c r="S301" s="293">
        <v>1.7149847194239736</v>
      </c>
      <c r="T301" s="293">
        <v>1.7149847194239736</v>
      </c>
      <c r="U301" s="293">
        <v>1.7149847194239736</v>
      </c>
      <c r="V301" s="293">
        <v>1.7149847194239736</v>
      </c>
      <c r="W301" s="293">
        <v>1.7149847194239736</v>
      </c>
      <c r="X301" s="293">
        <v>1.7149847194239736</v>
      </c>
      <c r="Y301" s="424"/>
      <c r="Z301" s="408"/>
      <c r="AA301" s="408">
        <v>1</v>
      </c>
      <c r="AB301" s="408"/>
      <c r="AC301" s="408"/>
      <c r="AD301" s="408"/>
      <c r="AE301" s="408"/>
      <c r="AF301" s="408"/>
      <c r="AG301" s="413"/>
      <c r="AH301" s="413"/>
      <c r="AI301" s="413"/>
      <c r="AJ301" s="413"/>
      <c r="AK301" s="413"/>
      <c r="AL301" s="413"/>
      <c r="AM301" s="294">
        <f>SUM(Y301:AL301)</f>
        <v>1</v>
      </c>
    </row>
    <row r="302" spans="1:39" ht="15" outlineLevel="1">
      <c r="B302" s="292" t="s">
        <v>289</v>
      </c>
      <c r="C302" s="289" t="s">
        <v>163</v>
      </c>
      <c r="D302" s="293"/>
      <c r="E302" s="293"/>
      <c r="F302" s="293"/>
      <c r="G302" s="293"/>
      <c r="H302" s="293"/>
      <c r="I302" s="293"/>
      <c r="J302" s="293"/>
      <c r="K302" s="293"/>
      <c r="L302" s="293"/>
      <c r="M302" s="293"/>
      <c r="N302" s="293">
        <v>12</v>
      </c>
      <c r="O302" s="293"/>
      <c r="P302" s="293"/>
      <c r="Q302" s="293"/>
      <c r="R302" s="293"/>
      <c r="S302" s="293"/>
      <c r="T302" s="293"/>
      <c r="U302" s="293"/>
      <c r="V302" s="293"/>
      <c r="W302" s="293"/>
      <c r="X302" s="293"/>
      <c r="Y302" s="409">
        <v>0</v>
      </c>
      <c r="Z302" s="409">
        <v>0</v>
      </c>
      <c r="AA302" s="409">
        <v>1</v>
      </c>
      <c r="AB302" s="409">
        <v>0</v>
      </c>
      <c r="AC302" s="409">
        <f t="shared" ref="AC302" si="766">AC301</f>
        <v>0</v>
      </c>
      <c r="AD302" s="409">
        <f t="shared" ref="AD302" si="767">AD301</f>
        <v>0</v>
      </c>
      <c r="AE302" s="409">
        <f t="shared" ref="AE302" si="768">AE301</f>
        <v>0</v>
      </c>
      <c r="AF302" s="409">
        <f t="shared" ref="AF302" si="769">AF301</f>
        <v>0</v>
      </c>
      <c r="AG302" s="409">
        <f t="shared" ref="AG302" si="770">AG301</f>
        <v>0</v>
      </c>
      <c r="AH302" s="409">
        <f t="shared" ref="AH302" si="771">AH301</f>
        <v>0</v>
      </c>
      <c r="AI302" s="409">
        <f t="shared" ref="AI302" si="772">AI301</f>
        <v>0</v>
      </c>
      <c r="AJ302" s="409">
        <f t="shared" ref="AJ302" si="773">AJ301</f>
        <v>0</v>
      </c>
      <c r="AK302" s="409">
        <f t="shared" ref="AK302" si="774">AK301</f>
        <v>0</v>
      </c>
      <c r="AL302" s="409">
        <f t="shared" ref="AL302" si="775">AL301</f>
        <v>0</v>
      </c>
      <c r="AM302" s="304"/>
    </row>
    <row r="303" spans="1:39" ht="15" outlineLevel="1">
      <c r="B303" s="292"/>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410"/>
      <c r="Z303" s="423"/>
      <c r="AA303" s="423"/>
      <c r="AB303" s="423"/>
      <c r="AC303" s="423"/>
      <c r="AD303" s="423"/>
      <c r="AE303" s="423"/>
      <c r="AF303" s="423"/>
      <c r="AG303" s="423"/>
      <c r="AH303" s="423"/>
      <c r="AI303" s="423"/>
      <c r="AJ303" s="423"/>
      <c r="AK303" s="423"/>
      <c r="AL303" s="423"/>
      <c r="AM303" s="304"/>
    </row>
    <row r="304" spans="1:39" ht="15" outlineLevel="1">
      <c r="A304" s="520">
        <v>26</v>
      </c>
      <c r="B304" s="518" t="s">
        <v>118</v>
      </c>
      <c r="C304" s="289" t="s">
        <v>25</v>
      </c>
      <c r="D304" s="293">
        <v>126914.41301308357</v>
      </c>
      <c r="E304" s="293">
        <v>122079.67755171881</v>
      </c>
      <c r="F304" s="293">
        <v>122079.67755171881</v>
      </c>
      <c r="G304" s="293">
        <v>122079.67755171881</v>
      </c>
      <c r="H304" s="293">
        <v>122079.67755171881</v>
      </c>
      <c r="I304" s="293">
        <v>122079.67755171881</v>
      </c>
      <c r="J304" s="293">
        <v>122079.67755171881</v>
      </c>
      <c r="K304" s="293">
        <v>122079.67755171881</v>
      </c>
      <c r="L304" s="293">
        <v>122079.67755171881</v>
      </c>
      <c r="M304" s="293">
        <v>122079.67755171881</v>
      </c>
      <c r="N304" s="293">
        <v>12</v>
      </c>
      <c r="O304" s="293">
        <v>23.333716812127783</v>
      </c>
      <c r="P304" s="293">
        <v>22.322217767301687</v>
      </c>
      <c r="Q304" s="293">
        <v>22.322217767301687</v>
      </c>
      <c r="R304" s="293">
        <v>22.322217767301687</v>
      </c>
      <c r="S304" s="293">
        <v>22.322217767301687</v>
      </c>
      <c r="T304" s="293">
        <v>22.322217767301687</v>
      </c>
      <c r="U304" s="293">
        <v>22.322217767301687</v>
      </c>
      <c r="V304" s="293">
        <v>22.322217767301687</v>
      </c>
      <c r="W304" s="293">
        <v>22.322217767301687</v>
      </c>
      <c r="X304" s="293">
        <v>22.322217767301687</v>
      </c>
      <c r="Y304" s="424"/>
      <c r="Z304" s="408">
        <v>0.04</v>
      </c>
      <c r="AA304" s="408">
        <v>0.96</v>
      </c>
      <c r="AB304" s="408"/>
      <c r="AC304" s="408"/>
      <c r="AD304" s="408"/>
      <c r="AE304" s="408"/>
      <c r="AF304" s="408"/>
      <c r="AG304" s="413"/>
      <c r="AH304" s="413"/>
      <c r="AI304" s="413"/>
      <c r="AJ304" s="413"/>
      <c r="AK304" s="413"/>
      <c r="AL304" s="413"/>
      <c r="AM304" s="294">
        <f>SUM(Y304:AL304)</f>
        <v>1</v>
      </c>
    </row>
    <row r="305" spans="1:39" ht="15" outlineLevel="1">
      <c r="B305" s="292" t="s">
        <v>289</v>
      </c>
      <c r="C305" s="289" t="s">
        <v>163</v>
      </c>
      <c r="D305" s="293">
        <v>26615.9399945923</v>
      </c>
      <c r="E305" s="293">
        <v>28322.055540640722</v>
      </c>
      <c r="F305" s="293">
        <v>28354.166571476904</v>
      </c>
      <c r="G305" s="293">
        <v>28354.166571476904</v>
      </c>
      <c r="H305" s="293">
        <v>28354.166571476904</v>
      </c>
      <c r="I305" s="293">
        <v>28354.166571476904</v>
      </c>
      <c r="J305" s="293">
        <v>28354.166571476904</v>
      </c>
      <c r="K305" s="293">
        <v>28354.166571476904</v>
      </c>
      <c r="L305" s="293">
        <v>28354.166571476904</v>
      </c>
      <c r="M305" s="293">
        <v>28354.166571476904</v>
      </c>
      <c r="N305" s="293">
        <v>12</v>
      </c>
      <c r="O305" s="293">
        <v>3.8987694065336331</v>
      </c>
      <c r="P305" s="293">
        <v>4.2209029692950493</v>
      </c>
      <c r="Q305" s="293">
        <v>4.22462700116807</v>
      </c>
      <c r="R305" s="293">
        <v>4.22462700116807</v>
      </c>
      <c r="S305" s="293">
        <v>4.22462700116807</v>
      </c>
      <c r="T305" s="293">
        <v>4.22462700116807</v>
      </c>
      <c r="U305" s="293">
        <v>4.22462700116807</v>
      </c>
      <c r="V305" s="293">
        <v>4.22462700116807</v>
      </c>
      <c r="W305" s="293">
        <v>4.22462700116807</v>
      </c>
      <c r="X305" s="293">
        <v>4.22462700116807</v>
      </c>
      <c r="Y305" s="409">
        <v>0</v>
      </c>
      <c r="Z305" s="409">
        <v>0.04</v>
      </c>
      <c r="AA305" s="409">
        <v>0.96</v>
      </c>
      <c r="AB305" s="409">
        <v>0</v>
      </c>
      <c r="AC305" s="409">
        <f t="shared" ref="AC305" si="776">AC304</f>
        <v>0</v>
      </c>
      <c r="AD305" s="409">
        <f t="shared" ref="AD305" si="777">AD304</f>
        <v>0</v>
      </c>
      <c r="AE305" s="409">
        <f t="shared" ref="AE305" si="778">AE304</f>
        <v>0</v>
      </c>
      <c r="AF305" s="409">
        <f t="shared" ref="AF305" si="779">AF304</f>
        <v>0</v>
      </c>
      <c r="AG305" s="409">
        <f t="shared" ref="AG305" si="780">AG304</f>
        <v>0</v>
      </c>
      <c r="AH305" s="409">
        <f t="shared" ref="AH305" si="781">AH304</f>
        <v>0</v>
      </c>
      <c r="AI305" s="409">
        <f t="shared" ref="AI305" si="782">AI304</f>
        <v>0</v>
      </c>
      <c r="AJ305" s="409">
        <f t="shared" ref="AJ305" si="783">AJ304</f>
        <v>0</v>
      </c>
      <c r="AK305" s="409">
        <f t="shared" ref="AK305" si="784">AK304</f>
        <v>0</v>
      </c>
      <c r="AL305" s="409">
        <f t="shared" ref="AL305" si="785">AL304</f>
        <v>0</v>
      </c>
      <c r="AM305" s="304"/>
    </row>
    <row r="306" spans="1:39" ht="15" outlineLevel="1">
      <c r="B306" s="292"/>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410"/>
      <c r="Z306" s="423"/>
      <c r="AA306" s="423"/>
      <c r="AB306" s="423"/>
      <c r="AC306" s="423"/>
      <c r="AD306" s="423"/>
      <c r="AE306" s="423"/>
      <c r="AF306" s="423"/>
      <c r="AG306" s="423"/>
      <c r="AH306" s="423"/>
      <c r="AI306" s="423"/>
      <c r="AJ306" s="423"/>
      <c r="AK306" s="423"/>
      <c r="AL306" s="423"/>
      <c r="AM306" s="304"/>
    </row>
    <row r="307" spans="1:39" ht="30" outlineLevel="1">
      <c r="A307" s="520">
        <v>27</v>
      </c>
      <c r="B307" s="518" t="s">
        <v>119</v>
      </c>
      <c r="C307" s="289" t="s">
        <v>25</v>
      </c>
      <c r="D307" s="293">
        <v>9770.4084989642888</v>
      </c>
      <c r="E307" s="293">
        <v>9770.4084989642888</v>
      </c>
      <c r="F307" s="293">
        <v>9770.4084989642888</v>
      </c>
      <c r="G307" s="293">
        <v>9770.4084989642888</v>
      </c>
      <c r="H307" s="293">
        <v>9770.4084989642888</v>
      </c>
      <c r="I307" s="293">
        <v>9770.4084989642888</v>
      </c>
      <c r="J307" s="293">
        <v>9770.4084989642888</v>
      </c>
      <c r="K307" s="293">
        <v>3639.0521775853417</v>
      </c>
      <c r="L307" s="293">
        <v>0</v>
      </c>
      <c r="M307" s="293">
        <v>0</v>
      </c>
      <c r="N307" s="293">
        <v>12</v>
      </c>
      <c r="O307" s="293">
        <v>1.9758314977388916</v>
      </c>
      <c r="P307" s="293">
        <v>1.9758314977388916</v>
      </c>
      <c r="Q307" s="293">
        <v>1.9758314977388916</v>
      </c>
      <c r="R307" s="293">
        <v>1.9758314977388916</v>
      </c>
      <c r="S307" s="293">
        <v>1.9758314977388916</v>
      </c>
      <c r="T307" s="293">
        <v>1.9758314977388916</v>
      </c>
      <c r="U307" s="293">
        <v>1.9758314977388916</v>
      </c>
      <c r="V307" s="293">
        <v>0.73591128919027393</v>
      </c>
      <c r="W307" s="293">
        <v>0</v>
      </c>
      <c r="X307" s="293">
        <v>0</v>
      </c>
      <c r="Y307" s="424"/>
      <c r="Z307" s="408">
        <v>1</v>
      </c>
      <c r="AA307" s="408"/>
      <c r="AB307" s="408"/>
      <c r="AC307" s="408"/>
      <c r="AD307" s="408"/>
      <c r="AE307" s="408"/>
      <c r="AF307" s="408"/>
      <c r="AG307" s="413"/>
      <c r="AH307" s="413"/>
      <c r="AI307" s="413"/>
      <c r="AJ307" s="413"/>
      <c r="AK307" s="413"/>
      <c r="AL307" s="413"/>
      <c r="AM307" s="294">
        <f>SUM(Y307:AL307)</f>
        <v>1</v>
      </c>
    </row>
    <row r="308" spans="1:39" ht="15" outlineLevel="1">
      <c r="B308" s="292" t="s">
        <v>289</v>
      </c>
      <c r="C308" s="289" t="s">
        <v>163</v>
      </c>
      <c r="D308" s="293">
        <v>2384.9835350995268</v>
      </c>
      <c r="E308" s="293">
        <v>2384.9835350995268</v>
      </c>
      <c r="F308" s="293">
        <v>2384.9835350995268</v>
      </c>
      <c r="G308" s="293">
        <v>2384.9835350995268</v>
      </c>
      <c r="H308" s="293">
        <v>2274.6323885009833</v>
      </c>
      <c r="I308" s="293">
        <v>1602.1455815077047</v>
      </c>
      <c r="J308" s="293">
        <v>1375.2494056459266</v>
      </c>
      <c r="K308" s="293">
        <v>993.54779726121444</v>
      </c>
      <c r="L308" s="293">
        <v>545.65328979716867</v>
      </c>
      <c r="M308" s="293">
        <v>395.81584738904439</v>
      </c>
      <c r="N308" s="293">
        <v>12</v>
      </c>
      <c r="O308" s="293">
        <v>0.45705351823770118</v>
      </c>
      <c r="P308" s="293">
        <v>0.45705351823770118</v>
      </c>
      <c r="Q308" s="293">
        <v>0.45705351823770118</v>
      </c>
      <c r="R308" s="293">
        <v>0.45705351823770118</v>
      </c>
      <c r="S308" s="293">
        <v>0.4431853649207893</v>
      </c>
      <c r="T308" s="293">
        <v>0.35220847063589211</v>
      </c>
      <c r="U308" s="293">
        <v>0.31430107264988971</v>
      </c>
      <c r="V308" s="293">
        <v>0.24011745589364936</v>
      </c>
      <c r="W308" s="293">
        <v>0.14538759040550123</v>
      </c>
      <c r="X308" s="293">
        <v>0.10668006871587196</v>
      </c>
      <c r="Y308" s="409">
        <v>0</v>
      </c>
      <c r="Z308" s="409">
        <v>1</v>
      </c>
      <c r="AA308" s="409">
        <v>0</v>
      </c>
      <c r="AB308" s="409">
        <v>0</v>
      </c>
      <c r="AC308" s="409">
        <f t="shared" ref="AC308" si="786">AC307</f>
        <v>0</v>
      </c>
      <c r="AD308" s="409">
        <f t="shared" ref="AD308" si="787">AD307</f>
        <v>0</v>
      </c>
      <c r="AE308" s="409">
        <f t="shared" ref="AE308" si="788">AE307</f>
        <v>0</v>
      </c>
      <c r="AF308" s="409">
        <f t="shared" ref="AF308" si="789">AF307</f>
        <v>0</v>
      </c>
      <c r="AG308" s="409">
        <f t="shared" ref="AG308" si="790">AG307</f>
        <v>0</v>
      </c>
      <c r="AH308" s="409">
        <f t="shared" ref="AH308" si="791">AH307</f>
        <v>0</v>
      </c>
      <c r="AI308" s="409">
        <f t="shared" ref="AI308" si="792">AI307</f>
        <v>0</v>
      </c>
      <c r="AJ308" s="409">
        <f t="shared" ref="AJ308" si="793">AJ307</f>
        <v>0</v>
      </c>
      <c r="AK308" s="409">
        <f t="shared" ref="AK308" si="794">AK307</f>
        <v>0</v>
      </c>
      <c r="AL308" s="409">
        <f t="shared" ref="AL308" si="795">AL307</f>
        <v>0</v>
      </c>
      <c r="AM308" s="304"/>
    </row>
    <row r="309" spans="1:39" ht="15" outlineLevel="1">
      <c r="B309" s="292"/>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0"/>
      <c r="Z309" s="423"/>
      <c r="AA309" s="423"/>
      <c r="AB309" s="423"/>
      <c r="AC309" s="423"/>
      <c r="AD309" s="423"/>
      <c r="AE309" s="423"/>
      <c r="AF309" s="423"/>
      <c r="AG309" s="423"/>
      <c r="AH309" s="423"/>
      <c r="AI309" s="423"/>
      <c r="AJ309" s="423"/>
      <c r="AK309" s="423"/>
      <c r="AL309" s="423"/>
      <c r="AM309" s="304"/>
    </row>
    <row r="310" spans="1:39" ht="30" outlineLevel="1">
      <c r="A310" s="520">
        <v>28</v>
      </c>
      <c r="B310" s="518" t="s">
        <v>120</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424"/>
      <c r="Z310" s="408"/>
      <c r="AA310" s="408"/>
      <c r="AB310" s="408"/>
      <c r="AC310" s="408"/>
      <c r="AD310" s="408"/>
      <c r="AE310" s="408"/>
      <c r="AF310" s="408"/>
      <c r="AG310" s="413"/>
      <c r="AH310" s="413"/>
      <c r="AI310" s="413"/>
      <c r="AJ310" s="413"/>
      <c r="AK310" s="413"/>
      <c r="AL310" s="413"/>
      <c r="AM310" s="294">
        <f>SUM(Y310:AL310)</f>
        <v>0</v>
      </c>
    </row>
    <row r="311" spans="1:39" ht="15"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 t="shared" ref="Z311" si="796">Z310</f>
        <v>0</v>
      </c>
      <c r="AA311" s="409">
        <f t="shared" ref="AA311" si="797">AA310</f>
        <v>0</v>
      </c>
      <c r="AB311" s="409">
        <f t="shared" ref="AB311" si="798">AB310</f>
        <v>0</v>
      </c>
      <c r="AC311" s="409">
        <f t="shared" ref="AC311" si="799">AC310</f>
        <v>0</v>
      </c>
      <c r="AD311" s="409">
        <f t="shared" ref="AD311" si="800">AD310</f>
        <v>0</v>
      </c>
      <c r="AE311" s="409">
        <f t="shared" ref="AE311" si="801">AE310</f>
        <v>0</v>
      </c>
      <c r="AF311" s="409">
        <f t="shared" ref="AF311" si="802">AF310</f>
        <v>0</v>
      </c>
      <c r="AG311" s="409">
        <f t="shared" ref="AG311" si="803">AG310</f>
        <v>0</v>
      </c>
      <c r="AH311" s="409">
        <f t="shared" ref="AH311" si="804">AH310</f>
        <v>0</v>
      </c>
      <c r="AI311" s="409">
        <f t="shared" ref="AI311" si="805">AI310</f>
        <v>0</v>
      </c>
      <c r="AJ311" s="409">
        <f t="shared" ref="AJ311" si="806">AJ310</f>
        <v>0</v>
      </c>
      <c r="AK311" s="409">
        <f t="shared" ref="AK311" si="807">AK310</f>
        <v>0</v>
      </c>
      <c r="AL311" s="409">
        <f t="shared" ref="AL311" si="808">AL310</f>
        <v>0</v>
      </c>
      <c r="AM311" s="304"/>
    </row>
    <row r="312" spans="1:39" ht="15" outlineLevel="1">
      <c r="B312" s="292"/>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0"/>
      <c r="Z312" s="423"/>
      <c r="AA312" s="423"/>
      <c r="AB312" s="423"/>
      <c r="AC312" s="423"/>
      <c r="AD312" s="423"/>
      <c r="AE312" s="423"/>
      <c r="AF312" s="423"/>
      <c r="AG312" s="423"/>
      <c r="AH312" s="423"/>
      <c r="AI312" s="423"/>
      <c r="AJ312" s="423"/>
      <c r="AK312" s="423"/>
      <c r="AL312" s="423"/>
      <c r="AM312" s="304"/>
    </row>
    <row r="313" spans="1:39" ht="30" outlineLevel="1">
      <c r="A313" s="520">
        <v>29</v>
      </c>
      <c r="B313" s="518"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24"/>
      <c r="Z313" s="408"/>
      <c r="AA313" s="408"/>
      <c r="AB313" s="408"/>
      <c r="AC313" s="408"/>
      <c r="AD313" s="408"/>
      <c r="AE313" s="408"/>
      <c r="AF313" s="408"/>
      <c r="AG313" s="413"/>
      <c r="AH313" s="413"/>
      <c r="AI313" s="413"/>
      <c r="AJ313" s="413"/>
      <c r="AK313" s="413"/>
      <c r="AL313" s="413"/>
      <c r="AM313" s="294">
        <f>SUM(Y313:AL313)</f>
        <v>0</v>
      </c>
    </row>
    <row r="314" spans="1:39" ht="15"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 t="shared" ref="Z314" si="809">Z313</f>
        <v>0</v>
      </c>
      <c r="AA314" s="409">
        <f t="shared" ref="AA314" si="810">AA313</f>
        <v>0</v>
      </c>
      <c r="AB314" s="409">
        <f t="shared" ref="AB314" si="811">AB313</f>
        <v>0</v>
      </c>
      <c r="AC314" s="409">
        <f t="shared" ref="AC314" si="812">AC313</f>
        <v>0</v>
      </c>
      <c r="AD314" s="409">
        <f t="shared" ref="AD314" si="813">AD313</f>
        <v>0</v>
      </c>
      <c r="AE314" s="409">
        <f t="shared" ref="AE314" si="814">AE313</f>
        <v>0</v>
      </c>
      <c r="AF314" s="409">
        <f t="shared" ref="AF314" si="815">AF313</f>
        <v>0</v>
      </c>
      <c r="AG314" s="409">
        <f t="shared" ref="AG314" si="816">AG313</f>
        <v>0</v>
      </c>
      <c r="AH314" s="409">
        <f t="shared" ref="AH314" si="817">AH313</f>
        <v>0</v>
      </c>
      <c r="AI314" s="409">
        <f t="shared" ref="AI314" si="818">AI313</f>
        <v>0</v>
      </c>
      <c r="AJ314" s="409">
        <f t="shared" ref="AJ314" si="819">AJ313</f>
        <v>0</v>
      </c>
      <c r="AK314" s="409">
        <f t="shared" ref="AK314" si="820">AK313</f>
        <v>0</v>
      </c>
      <c r="AL314" s="409">
        <f t="shared" ref="AL314" si="821">AL313</f>
        <v>0</v>
      </c>
      <c r="AM314" s="304"/>
    </row>
    <row r="315" spans="1:39" ht="15" outlineLevel="1">
      <c r="B315" s="292"/>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410"/>
      <c r="Z315" s="423"/>
      <c r="AA315" s="423"/>
      <c r="AB315" s="423"/>
      <c r="AC315" s="423"/>
      <c r="AD315" s="423"/>
      <c r="AE315" s="423"/>
      <c r="AF315" s="423"/>
      <c r="AG315" s="423"/>
      <c r="AH315" s="423"/>
      <c r="AI315" s="423"/>
      <c r="AJ315" s="423"/>
      <c r="AK315" s="423"/>
      <c r="AL315" s="423"/>
      <c r="AM315" s="304"/>
    </row>
    <row r="316" spans="1:39" ht="30" outlineLevel="1">
      <c r="A316" s="520">
        <v>30</v>
      </c>
      <c r="B316" s="518"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24"/>
      <c r="Z316" s="408"/>
      <c r="AA316" s="408"/>
      <c r="AB316" s="408"/>
      <c r="AC316" s="408"/>
      <c r="AD316" s="408"/>
      <c r="AE316" s="408"/>
      <c r="AF316" s="408"/>
      <c r="AG316" s="413"/>
      <c r="AH316" s="413"/>
      <c r="AI316" s="413"/>
      <c r="AJ316" s="413"/>
      <c r="AK316" s="413"/>
      <c r="AL316" s="413"/>
      <c r="AM316" s="294">
        <f>SUM(Y316:AL316)</f>
        <v>0</v>
      </c>
    </row>
    <row r="317" spans="1:39" ht="15"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 t="shared" ref="Z317" si="822">Z316</f>
        <v>0</v>
      </c>
      <c r="AA317" s="409">
        <f t="shared" ref="AA317" si="823">AA316</f>
        <v>0</v>
      </c>
      <c r="AB317" s="409">
        <f t="shared" ref="AB317" si="824">AB316</f>
        <v>0</v>
      </c>
      <c r="AC317" s="409">
        <f t="shared" ref="AC317" si="825">AC316</f>
        <v>0</v>
      </c>
      <c r="AD317" s="409">
        <f t="shared" ref="AD317" si="826">AD316</f>
        <v>0</v>
      </c>
      <c r="AE317" s="409">
        <f t="shared" ref="AE317" si="827">AE316</f>
        <v>0</v>
      </c>
      <c r="AF317" s="409">
        <f t="shared" ref="AF317" si="828">AF316</f>
        <v>0</v>
      </c>
      <c r="AG317" s="409">
        <f t="shared" ref="AG317" si="829">AG316</f>
        <v>0</v>
      </c>
      <c r="AH317" s="409">
        <f t="shared" ref="AH317" si="830">AH316</f>
        <v>0</v>
      </c>
      <c r="AI317" s="409">
        <f t="shared" ref="AI317" si="831">AI316</f>
        <v>0</v>
      </c>
      <c r="AJ317" s="409">
        <f t="shared" ref="AJ317" si="832">AJ316</f>
        <v>0</v>
      </c>
      <c r="AK317" s="409">
        <f t="shared" ref="AK317" si="833">AK316</f>
        <v>0</v>
      </c>
      <c r="AL317" s="409">
        <f t="shared" ref="AL317" si="834">AL316</f>
        <v>0</v>
      </c>
      <c r="AM317" s="304"/>
    </row>
    <row r="318" spans="1:39" ht="15" outlineLevel="1">
      <c r="B318" s="292"/>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410"/>
      <c r="Z318" s="423"/>
      <c r="AA318" s="423"/>
      <c r="AB318" s="423"/>
      <c r="AC318" s="423"/>
      <c r="AD318" s="423"/>
      <c r="AE318" s="423"/>
      <c r="AF318" s="423"/>
      <c r="AG318" s="423"/>
      <c r="AH318" s="423"/>
      <c r="AI318" s="423"/>
      <c r="AJ318" s="423"/>
      <c r="AK318" s="423"/>
      <c r="AL318" s="423"/>
      <c r="AM318" s="304"/>
    </row>
    <row r="319" spans="1:39" ht="30" outlineLevel="1">
      <c r="A319" s="520">
        <v>31</v>
      </c>
      <c r="B319" s="518"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24"/>
      <c r="Z319" s="408"/>
      <c r="AA319" s="408"/>
      <c r="AB319" s="408"/>
      <c r="AC319" s="408"/>
      <c r="AD319" s="408"/>
      <c r="AE319" s="408"/>
      <c r="AF319" s="408"/>
      <c r="AG319" s="413"/>
      <c r="AH319" s="413"/>
      <c r="AI319" s="413"/>
      <c r="AJ319" s="413"/>
      <c r="AK319" s="413"/>
      <c r="AL319" s="413"/>
      <c r="AM319" s="294">
        <f>SUM(Y319:AL319)</f>
        <v>0</v>
      </c>
    </row>
    <row r="320" spans="1:39" ht="15"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 t="shared" ref="Z320" si="835">Z319</f>
        <v>0</v>
      </c>
      <c r="AA320" s="409">
        <f t="shared" ref="AA320" si="836">AA319</f>
        <v>0</v>
      </c>
      <c r="AB320" s="409">
        <f t="shared" ref="AB320" si="837">AB319</f>
        <v>0</v>
      </c>
      <c r="AC320" s="409">
        <f t="shared" ref="AC320" si="838">AC319</f>
        <v>0</v>
      </c>
      <c r="AD320" s="409">
        <f t="shared" ref="AD320" si="839">AD319</f>
        <v>0</v>
      </c>
      <c r="AE320" s="409">
        <f t="shared" ref="AE320" si="840">AE319</f>
        <v>0</v>
      </c>
      <c r="AF320" s="409">
        <f t="shared" ref="AF320" si="841">AF319</f>
        <v>0</v>
      </c>
      <c r="AG320" s="409">
        <f t="shared" ref="AG320" si="842">AG319</f>
        <v>0</v>
      </c>
      <c r="AH320" s="409">
        <f t="shared" ref="AH320" si="843">AH319</f>
        <v>0</v>
      </c>
      <c r="AI320" s="409">
        <f t="shared" ref="AI320" si="844">AI319</f>
        <v>0</v>
      </c>
      <c r="AJ320" s="409">
        <f t="shared" ref="AJ320" si="845">AJ319</f>
        <v>0</v>
      </c>
      <c r="AK320" s="409">
        <f t="shared" ref="AK320" si="846">AK319</f>
        <v>0</v>
      </c>
      <c r="AL320" s="409">
        <f t="shared" ref="AL320" si="847">AL319</f>
        <v>0</v>
      </c>
      <c r="AM320" s="304"/>
    </row>
    <row r="321" spans="1:39" ht="15" outlineLevel="1">
      <c r="B321" s="518"/>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410"/>
      <c r="Z321" s="423"/>
      <c r="AA321" s="423"/>
      <c r="AB321" s="423"/>
      <c r="AC321" s="423"/>
      <c r="AD321" s="423"/>
      <c r="AE321" s="423"/>
      <c r="AF321" s="423"/>
      <c r="AG321" s="423"/>
      <c r="AH321" s="423"/>
      <c r="AI321" s="423"/>
      <c r="AJ321" s="423"/>
      <c r="AK321" s="423"/>
      <c r="AL321" s="423"/>
      <c r="AM321" s="304"/>
    </row>
    <row r="322" spans="1:39" ht="15" outlineLevel="1">
      <c r="A322" s="520">
        <v>32</v>
      </c>
      <c r="B322" s="518"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424"/>
      <c r="Z322" s="408"/>
      <c r="AA322" s="408"/>
      <c r="AB322" s="408"/>
      <c r="AC322" s="408"/>
      <c r="AD322" s="408"/>
      <c r="AE322" s="408"/>
      <c r="AF322" s="408"/>
      <c r="AG322" s="413"/>
      <c r="AH322" s="413"/>
      <c r="AI322" s="413"/>
      <c r="AJ322" s="413"/>
      <c r="AK322" s="413"/>
      <c r="AL322" s="413"/>
      <c r="AM322" s="294">
        <f>SUM(Y322:AL322)</f>
        <v>0</v>
      </c>
    </row>
    <row r="323" spans="1:39" ht="15" outlineLevel="1">
      <c r="B323" s="292" t="s">
        <v>289</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409">
        <f>Y322</f>
        <v>0</v>
      </c>
      <c r="Z323" s="409">
        <f t="shared" ref="Z323" si="848">Z322</f>
        <v>0</v>
      </c>
      <c r="AA323" s="409">
        <f t="shared" ref="AA323" si="849">AA322</f>
        <v>0</v>
      </c>
      <c r="AB323" s="409">
        <f t="shared" ref="AB323" si="850">AB322</f>
        <v>0</v>
      </c>
      <c r="AC323" s="409">
        <f t="shared" ref="AC323" si="851">AC322</f>
        <v>0</v>
      </c>
      <c r="AD323" s="409">
        <f t="shared" ref="AD323" si="852">AD322</f>
        <v>0</v>
      </c>
      <c r="AE323" s="409">
        <f t="shared" ref="AE323" si="853">AE322</f>
        <v>0</v>
      </c>
      <c r="AF323" s="409">
        <f t="shared" ref="AF323" si="854">AF322</f>
        <v>0</v>
      </c>
      <c r="AG323" s="409">
        <f t="shared" ref="AG323" si="855">AG322</f>
        <v>0</v>
      </c>
      <c r="AH323" s="409">
        <f t="shared" ref="AH323" si="856">AH322</f>
        <v>0</v>
      </c>
      <c r="AI323" s="409">
        <f t="shared" ref="AI323" si="857">AI322</f>
        <v>0</v>
      </c>
      <c r="AJ323" s="409">
        <f t="shared" ref="AJ323" si="858">AJ322</f>
        <v>0</v>
      </c>
      <c r="AK323" s="409">
        <f t="shared" ref="AK323" si="859">AK322</f>
        <v>0</v>
      </c>
      <c r="AL323" s="409">
        <f t="shared" ref="AL323" si="860">AL322</f>
        <v>0</v>
      </c>
      <c r="AM323" s="304"/>
    </row>
    <row r="324" spans="1:39" ht="15" outlineLevel="1">
      <c r="B324" s="518"/>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410"/>
      <c r="Z324" s="423"/>
      <c r="AA324" s="423"/>
      <c r="AB324" s="423"/>
      <c r="AC324" s="423"/>
      <c r="AD324" s="423"/>
      <c r="AE324" s="423"/>
      <c r="AF324" s="423"/>
      <c r="AG324" s="423"/>
      <c r="AH324" s="423"/>
      <c r="AI324" s="423"/>
      <c r="AJ324" s="423"/>
      <c r="AK324" s="423"/>
      <c r="AL324" s="423"/>
      <c r="AM324" s="304"/>
    </row>
    <row r="325" spans="1:39" ht="15.45" outlineLevel="1">
      <c r="B325" s="286" t="s">
        <v>500</v>
      </c>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410"/>
      <c r="Z325" s="423"/>
      <c r="AA325" s="423"/>
      <c r="AB325" s="423"/>
      <c r="AC325" s="423"/>
      <c r="AD325" s="423"/>
      <c r="AE325" s="423"/>
      <c r="AF325" s="423"/>
      <c r="AG325" s="423"/>
      <c r="AH325" s="423"/>
      <c r="AI325" s="423"/>
      <c r="AJ325" s="423"/>
      <c r="AK325" s="423"/>
      <c r="AL325" s="423"/>
      <c r="AM325" s="304"/>
    </row>
    <row r="326" spans="1:39" ht="15" outlineLevel="1">
      <c r="A326" s="520">
        <v>33</v>
      </c>
      <c r="B326" s="518"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424"/>
      <c r="Z326" s="408"/>
      <c r="AA326" s="408"/>
      <c r="AB326" s="408"/>
      <c r="AC326" s="408"/>
      <c r="AD326" s="408"/>
      <c r="AE326" s="408"/>
      <c r="AF326" s="408"/>
      <c r="AG326" s="413"/>
      <c r="AH326" s="413"/>
      <c r="AI326" s="413"/>
      <c r="AJ326" s="413"/>
      <c r="AK326" s="413"/>
      <c r="AL326" s="413"/>
      <c r="AM326" s="294">
        <f>SUM(Y326:AL326)</f>
        <v>0</v>
      </c>
    </row>
    <row r="327" spans="1:39" ht="15"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409">
        <f>Y326</f>
        <v>0</v>
      </c>
      <c r="Z327" s="409">
        <f t="shared" ref="Z327" si="861">Z326</f>
        <v>0</v>
      </c>
      <c r="AA327" s="409">
        <f t="shared" ref="AA327" si="862">AA326</f>
        <v>0</v>
      </c>
      <c r="AB327" s="409">
        <f t="shared" ref="AB327" si="863">AB326</f>
        <v>0</v>
      </c>
      <c r="AC327" s="409">
        <f t="shared" ref="AC327" si="864">AC326</f>
        <v>0</v>
      </c>
      <c r="AD327" s="409">
        <f t="shared" ref="AD327" si="865">AD326</f>
        <v>0</v>
      </c>
      <c r="AE327" s="409">
        <f t="shared" ref="AE327" si="866">AE326</f>
        <v>0</v>
      </c>
      <c r="AF327" s="409">
        <f t="shared" ref="AF327" si="867">AF326</f>
        <v>0</v>
      </c>
      <c r="AG327" s="409">
        <f t="shared" ref="AG327" si="868">AG326</f>
        <v>0</v>
      </c>
      <c r="AH327" s="409">
        <f t="shared" ref="AH327" si="869">AH326</f>
        <v>0</v>
      </c>
      <c r="AI327" s="409">
        <f t="shared" ref="AI327" si="870">AI326</f>
        <v>0</v>
      </c>
      <c r="AJ327" s="409">
        <f t="shared" ref="AJ327" si="871">AJ326</f>
        <v>0</v>
      </c>
      <c r="AK327" s="409">
        <f t="shared" ref="AK327" si="872">AK326</f>
        <v>0</v>
      </c>
      <c r="AL327" s="409">
        <f t="shared" ref="AL327" si="873">AL326</f>
        <v>0</v>
      </c>
      <c r="AM327" s="304"/>
    </row>
    <row r="328" spans="1:39" ht="15" outlineLevel="1">
      <c r="B328" s="518"/>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410"/>
      <c r="Z328" s="423"/>
      <c r="AA328" s="423"/>
      <c r="AB328" s="423"/>
      <c r="AC328" s="423"/>
      <c r="AD328" s="423"/>
      <c r="AE328" s="423"/>
      <c r="AF328" s="423"/>
      <c r="AG328" s="423"/>
      <c r="AH328" s="423"/>
      <c r="AI328" s="423"/>
      <c r="AJ328" s="423"/>
      <c r="AK328" s="423"/>
      <c r="AL328" s="423"/>
      <c r="AM328" s="304"/>
    </row>
    <row r="329" spans="1:39" ht="15" outlineLevel="1">
      <c r="A329" s="520">
        <v>34</v>
      </c>
      <c r="B329" s="518"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424"/>
      <c r="Z329" s="408"/>
      <c r="AA329" s="408"/>
      <c r="AB329" s="408"/>
      <c r="AC329" s="408"/>
      <c r="AD329" s="408"/>
      <c r="AE329" s="408"/>
      <c r="AF329" s="408"/>
      <c r="AG329" s="413"/>
      <c r="AH329" s="413"/>
      <c r="AI329" s="413"/>
      <c r="AJ329" s="413"/>
      <c r="AK329" s="413"/>
      <c r="AL329" s="413"/>
      <c r="AM329" s="294">
        <f>SUM(Y329:AL329)</f>
        <v>0</v>
      </c>
    </row>
    <row r="330" spans="1:39" ht="15"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409">
        <f>Y329</f>
        <v>0</v>
      </c>
      <c r="Z330" s="409">
        <f t="shared" ref="Z330" si="874">Z329</f>
        <v>0</v>
      </c>
      <c r="AA330" s="409">
        <f t="shared" ref="AA330" si="875">AA329</f>
        <v>0</v>
      </c>
      <c r="AB330" s="409">
        <f t="shared" ref="AB330" si="876">AB329</f>
        <v>0</v>
      </c>
      <c r="AC330" s="409">
        <f t="shared" ref="AC330" si="877">AC329</f>
        <v>0</v>
      </c>
      <c r="AD330" s="409">
        <f t="shared" ref="AD330" si="878">AD329</f>
        <v>0</v>
      </c>
      <c r="AE330" s="409">
        <f t="shared" ref="AE330" si="879">AE329</f>
        <v>0</v>
      </c>
      <c r="AF330" s="409">
        <f t="shared" ref="AF330" si="880">AF329</f>
        <v>0</v>
      </c>
      <c r="AG330" s="409">
        <f t="shared" ref="AG330" si="881">AG329</f>
        <v>0</v>
      </c>
      <c r="AH330" s="409">
        <f t="shared" ref="AH330" si="882">AH329</f>
        <v>0</v>
      </c>
      <c r="AI330" s="409">
        <f t="shared" ref="AI330" si="883">AI329</f>
        <v>0</v>
      </c>
      <c r="AJ330" s="409">
        <f t="shared" ref="AJ330" si="884">AJ329</f>
        <v>0</v>
      </c>
      <c r="AK330" s="409">
        <f t="shared" ref="AK330" si="885">AK329</f>
        <v>0</v>
      </c>
      <c r="AL330" s="409">
        <f t="shared" ref="AL330" si="886">AL329</f>
        <v>0</v>
      </c>
      <c r="AM330" s="304"/>
    </row>
    <row r="331" spans="1:39" ht="15" outlineLevel="1">
      <c r="B331" s="518"/>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410"/>
      <c r="Z331" s="423"/>
      <c r="AA331" s="423"/>
      <c r="AB331" s="423"/>
      <c r="AC331" s="423"/>
      <c r="AD331" s="423"/>
      <c r="AE331" s="423"/>
      <c r="AF331" s="423"/>
      <c r="AG331" s="423"/>
      <c r="AH331" s="423"/>
      <c r="AI331" s="423"/>
      <c r="AJ331" s="423"/>
      <c r="AK331" s="423"/>
      <c r="AL331" s="423"/>
      <c r="AM331" s="304"/>
    </row>
    <row r="332" spans="1:39" ht="15" outlineLevel="1">
      <c r="A332" s="520">
        <v>35</v>
      </c>
      <c r="B332" s="518"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424"/>
      <c r="Z332" s="408"/>
      <c r="AA332" s="408"/>
      <c r="AB332" s="408"/>
      <c r="AC332" s="408"/>
      <c r="AD332" s="408"/>
      <c r="AE332" s="408"/>
      <c r="AF332" s="408"/>
      <c r="AG332" s="413"/>
      <c r="AH332" s="413"/>
      <c r="AI332" s="413"/>
      <c r="AJ332" s="413"/>
      <c r="AK332" s="413"/>
      <c r="AL332" s="413"/>
      <c r="AM332" s="294">
        <f>SUM(Y332:AL332)</f>
        <v>0</v>
      </c>
    </row>
    <row r="333" spans="1:39" ht="15"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409">
        <f>Y332</f>
        <v>0</v>
      </c>
      <c r="Z333" s="409">
        <f t="shared" ref="Z333" si="887">Z332</f>
        <v>0</v>
      </c>
      <c r="AA333" s="409">
        <f t="shared" ref="AA333" si="888">AA332</f>
        <v>0</v>
      </c>
      <c r="AB333" s="409">
        <f t="shared" ref="AB333" si="889">AB332</f>
        <v>0</v>
      </c>
      <c r="AC333" s="409">
        <f t="shared" ref="AC333" si="890">AC332</f>
        <v>0</v>
      </c>
      <c r="AD333" s="409">
        <f t="shared" ref="AD333" si="891">AD332</f>
        <v>0</v>
      </c>
      <c r="AE333" s="409">
        <f t="shared" ref="AE333" si="892">AE332</f>
        <v>0</v>
      </c>
      <c r="AF333" s="409">
        <f t="shared" ref="AF333" si="893">AF332</f>
        <v>0</v>
      </c>
      <c r="AG333" s="409">
        <f t="shared" ref="AG333" si="894">AG332</f>
        <v>0</v>
      </c>
      <c r="AH333" s="409">
        <f t="shared" ref="AH333" si="895">AH332</f>
        <v>0</v>
      </c>
      <c r="AI333" s="409">
        <f t="shared" ref="AI333" si="896">AI332</f>
        <v>0</v>
      </c>
      <c r="AJ333" s="409">
        <f t="shared" ref="AJ333" si="897">AJ332</f>
        <v>0</v>
      </c>
      <c r="AK333" s="409">
        <f t="shared" ref="AK333" si="898">AK332</f>
        <v>0</v>
      </c>
      <c r="AL333" s="409">
        <f t="shared" ref="AL333" si="899">AL332</f>
        <v>0</v>
      </c>
      <c r="AM333" s="304"/>
    </row>
    <row r="334" spans="1:39" ht="15" outlineLevel="1">
      <c r="B334" s="292"/>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23"/>
      <c r="AA334" s="423"/>
      <c r="AB334" s="423"/>
      <c r="AC334" s="423"/>
      <c r="AD334" s="423"/>
      <c r="AE334" s="423"/>
      <c r="AF334" s="423"/>
      <c r="AG334" s="423"/>
      <c r="AH334" s="423"/>
      <c r="AI334" s="423"/>
      <c r="AJ334" s="423"/>
      <c r="AK334" s="423"/>
      <c r="AL334" s="423"/>
      <c r="AM334" s="304"/>
    </row>
    <row r="335" spans="1:39" ht="15.45" outlineLevel="1">
      <c r="B335" s="286" t="s">
        <v>501</v>
      </c>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410"/>
      <c r="Z335" s="423"/>
      <c r="AA335" s="423"/>
      <c r="AB335" s="423"/>
      <c r="AC335" s="423"/>
      <c r="AD335" s="423"/>
      <c r="AE335" s="423"/>
      <c r="AF335" s="423"/>
      <c r="AG335" s="423"/>
      <c r="AH335" s="423"/>
      <c r="AI335" s="423"/>
      <c r="AJ335" s="423"/>
      <c r="AK335" s="423"/>
      <c r="AL335" s="423"/>
      <c r="AM335" s="304"/>
    </row>
    <row r="336" spans="1:39" ht="45" outlineLevel="1">
      <c r="A336" s="520">
        <v>36</v>
      </c>
      <c r="B336" s="518"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424"/>
      <c r="Z336" s="408"/>
      <c r="AA336" s="408"/>
      <c r="AB336" s="408"/>
      <c r="AC336" s="408"/>
      <c r="AD336" s="408"/>
      <c r="AE336" s="408"/>
      <c r="AF336" s="408"/>
      <c r="AG336" s="413"/>
      <c r="AH336" s="413"/>
      <c r="AI336" s="413"/>
      <c r="AJ336" s="413"/>
      <c r="AK336" s="413"/>
      <c r="AL336" s="413"/>
      <c r="AM336" s="294">
        <f>SUM(Y336:AL336)</f>
        <v>0</v>
      </c>
    </row>
    <row r="337" spans="1:39" ht="15"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900">Z336</f>
        <v>0</v>
      </c>
      <c r="AA337" s="409">
        <f t="shared" ref="AA337" si="901">AA336</f>
        <v>0</v>
      </c>
      <c r="AB337" s="409">
        <f t="shared" ref="AB337" si="902">AB336</f>
        <v>0</v>
      </c>
      <c r="AC337" s="409">
        <f t="shared" ref="AC337" si="903">AC336</f>
        <v>0</v>
      </c>
      <c r="AD337" s="409">
        <f t="shared" ref="AD337" si="904">AD336</f>
        <v>0</v>
      </c>
      <c r="AE337" s="409">
        <f t="shared" ref="AE337" si="905">AE336</f>
        <v>0</v>
      </c>
      <c r="AF337" s="409">
        <f t="shared" ref="AF337" si="906">AF336</f>
        <v>0</v>
      </c>
      <c r="AG337" s="409">
        <f t="shared" ref="AG337" si="907">AG336</f>
        <v>0</v>
      </c>
      <c r="AH337" s="409">
        <f t="shared" ref="AH337" si="908">AH336</f>
        <v>0</v>
      </c>
      <c r="AI337" s="409">
        <f t="shared" ref="AI337" si="909">AI336</f>
        <v>0</v>
      </c>
      <c r="AJ337" s="409">
        <f t="shared" ref="AJ337" si="910">AJ336</f>
        <v>0</v>
      </c>
      <c r="AK337" s="409">
        <f t="shared" ref="AK337" si="911">AK336</f>
        <v>0</v>
      </c>
      <c r="AL337" s="409">
        <f t="shared" ref="AL337" si="912">AL336</f>
        <v>0</v>
      </c>
      <c r="AM337" s="304"/>
    </row>
    <row r="338" spans="1:39" ht="15" outlineLevel="1">
      <c r="B338" s="518"/>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20">
        <v>37</v>
      </c>
      <c r="B339" s="518"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ht="15"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913">Z339</f>
        <v>0</v>
      </c>
      <c r="AA340" s="409">
        <f t="shared" ref="AA340" si="914">AA339</f>
        <v>0</v>
      </c>
      <c r="AB340" s="409">
        <f t="shared" ref="AB340" si="915">AB339</f>
        <v>0</v>
      </c>
      <c r="AC340" s="409">
        <f t="shared" ref="AC340" si="916">AC339</f>
        <v>0</v>
      </c>
      <c r="AD340" s="409">
        <f t="shared" ref="AD340" si="917">AD339</f>
        <v>0</v>
      </c>
      <c r="AE340" s="409">
        <f t="shared" ref="AE340" si="918">AE339</f>
        <v>0</v>
      </c>
      <c r="AF340" s="409">
        <f t="shared" ref="AF340" si="919">AF339</f>
        <v>0</v>
      </c>
      <c r="AG340" s="409">
        <f t="shared" ref="AG340" si="920">AG339</f>
        <v>0</v>
      </c>
      <c r="AH340" s="409">
        <f t="shared" ref="AH340" si="921">AH339</f>
        <v>0</v>
      </c>
      <c r="AI340" s="409">
        <f t="shared" ref="AI340" si="922">AI339</f>
        <v>0</v>
      </c>
      <c r="AJ340" s="409">
        <f t="shared" ref="AJ340" si="923">AJ339</f>
        <v>0</v>
      </c>
      <c r="AK340" s="409">
        <f t="shared" ref="AK340" si="924">AK339</f>
        <v>0</v>
      </c>
      <c r="AL340" s="409">
        <f t="shared" ref="AL340" si="925">AL339</f>
        <v>0</v>
      </c>
      <c r="AM340" s="304"/>
    </row>
    <row r="341" spans="1:39" ht="15" outlineLevel="1">
      <c r="B341" s="518"/>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ht="15" outlineLevel="1">
      <c r="A342" s="520">
        <v>38</v>
      </c>
      <c r="B342" s="518"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ht="15"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926">Z342</f>
        <v>0</v>
      </c>
      <c r="AA343" s="409">
        <f t="shared" ref="AA343" si="927">AA342</f>
        <v>0</v>
      </c>
      <c r="AB343" s="409">
        <f t="shared" ref="AB343" si="928">AB342</f>
        <v>0</v>
      </c>
      <c r="AC343" s="409">
        <f t="shared" ref="AC343" si="929">AC342</f>
        <v>0</v>
      </c>
      <c r="AD343" s="409">
        <f t="shared" ref="AD343" si="930">AD342</f>
        <v>0</v>
      </c>
      <c r="AE343" s="409">
        <f t="shared" ref="AE343" si="931">AE342</f>
        <v>0</v>
      </c>
      <c r="AF343" s="409">
        <f t="shared" ref="AF343" si="932">AF342</f>
        <v>0</v>
      </c>
      <c r="AG343" s="409">
        <f t="shared" ref="AG343" si="933">AG342</f>
        <v>0</v>
      </c>
      <c r="AH343" s="409">
        <f t="shared" ref="AH343" si="934">AH342</f>
        <v>0</v>
      </c>
      <c r="AI343" s="409">
        <f t="shared" ref="AI343" si="935">AI342</f>
        <v>0</v>
      </c>
      <c r="AJ343" s="409">
        <f t="shared" ref="AJ343" si="936">AJ342</f>
        <v>0</v>
      </c>
      <c r="AK343" s="409">
        <f t="shared" ref="AK343" si="937">AK342</f>
        <v>0</v>
      </c>
      <c r="AL343" s="409">
        <f t="shared" ref="AL343" si="938">AL342</f>
        <v>0</v>
      </c>
      <c r="AM343" s="304"/>
    </row>
    <row r="344" spans="1:39" ht="15" outlineLevel="1">
      <c r="B344" s="518"/>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20">
        <v>39</v>
      </c>
      <c r="B345" s="518"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ht="15"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939">Z345</f>
        <v>0</v>
      </c>
      <c r="AA346" s="409">
        <f t="shared" ref="AA346" si="940">AA345</f>
        <v>0</v>
      </c>
      <c r="AB346" s="409">
        <f t="shared" ref="AB346" si="941">AB345</f>
        <v>0</v>
      </c>
      <c r="AC346" s="409">
        <f t="shared" ref="AC346" si="942">AC345</f>
        <v>0</v>
      </c>
      <c r="AD346" s="409">
        <f t="shared" ref="AD346" si="943">AD345</f>
        <v>0</v>
      </c>
      <c r="AE346" s="409">
        <f t="shared" ref="AE346" si="944">AE345</f>
        <v>0</v>
      </c>
      <c r="AF346" s="409">
        <f t="shared" ref="AF346" si="945">AF345</f>
        <v>0</v>
      </c>
      <c r="AG346" s="409">
        <f t="shared" ref="AG346" si="946">AG345</f>
        <v>0</v>
      </c>
      <c r="AH346" s="409">
        <f t="shared" ref="AH346" si="947">AH345</f>
        <v>0</v>
      </c>
      <c r="AI346" s="409">
        <f t="shared" ref="AI346" si="948">AI345</f>
        <v>0</v>
      </c>
      <c r="AJ346" s="409">
        <f t="shared" ref="AJ346" si="949">AJ345</f>
        <v>0</v>
      </c>
      <c r="AK346" s="409">
        <f t="shared" ref="AK346" si="950">AK345</f>
        <v>0</v>
      </c>
      <c r="AL346" s="409">
        <f t="shared" ref="AL346" si="951">AL345</f>
        <v>0</v>
      </c>
      <c r="AM346" s="304"/>
    </row>
    <row r="347" spans="1:39" ht="15" outlineLevel="1">
      <c r="B347" s="518"/>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20">
        <v>40</v>
      </c>
      <c r="B348" s="518"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ht="15"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952">Z348</f>
        <v>0</v>
      </c>
      <c r="AA349" s="409">
        <f t="shared" ref="AA349" si="953">AA348</f>
        <v>0</v>
      </c>
      <c r="AB349" s="409">
        <f t="shared" ref="AB349" si="954">AB348</f>
        <v>0</v>
      </c>
      <c r="AC349" s="409">
        <f t="shared" ref="AC349" si="955">AC348</f>
        <v>0</v>
      </c>
      <c r="AD349" s="409">
        <f t="shared" ref="AD349" si="956">AD348</f>
        <v>0</v>
      </c>
      <c r="AE349" s="409">
        <f t="shared" ref="AE349" si="957">AE348</f>
        <v>0</v>
      </c>
      <c r="AF349" s="409">
        <f t="shared" ref="AF349" si="958">AF348</f>
        <v>0</v>
      </c>
      <c r="AG349" s="409">
        <f t="shared" ref="AG349" si="959">AG348</f>
        <v>0</v>
      </c>
      <c r="AH349" s="409">
        <f t="shared" ref="AH349" si="960">AH348</f>
        <v>0</v>
      </c>
      <c r="AI349" s="409">
        <f t="shared" ref="AI349" si="961">AI348</f>
        <v>0</v>
      </c>
      <c r="AJ349" s="409">
        <f t="shared" ref="AJ349" si="962">AJ348</f>
        <v>0</v>
      </c>
      <c r="AK349" s="409">
        <f t="shared" ref="AK349" si="963">AK348</f>
        <v>0</v>
      </c>
      <c r="AL349" s="409">
        <f t="shared" ref="AL349" si="964">AL348</f>
        <v>0</v>
      </c>
      <c r="AM349" s="304"/>
    </row>
    <row r="350" spans="1:39" ht="15" outlineLevel="1">
      <c r="B350" s="518"/>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20">
        <v>41</v>
      </c>
      <c r="B351" s="518"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ht="15"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965">Z351</f>
        <v>0</v>
      </c>
      <c r="AA352" s="409">
        <f t="shared" ref="AA352" si="966">AA351</f>
        <v>0</v>
      </c>
      <c r="AB352" s="409">
        <f t="shared" ref="AB352" si="967">AB351</f>
        <v>0</v>
      </c>
      <c r="AC352" s="409">
        <f t="shared" ref="AC352" si="968">AC351</f>
        <v>0</v>
      </c>
      <c r="AD352" s="409">
        <f t="shared" ref="AD352" si="969">AD351</f>
        <v>0</v>
      </c>
      <c r="AE352" s="409">
        <f t="shared" ref="AE352" si="970">AE351</f>
        <v>0</v>
      </c>
      <c r="AF352" s="409">
        <f t="shared" ref="AF352" si="971">AF351</f>
        <v>0</v>
      </c>
      <c r="AG352" s="409">
        <f t="shared" ref="AG352" si="972">AG351</f>
        <v>0</v>
      </c>
      <c r="AH352" s="409">
        <f t="shared" ref="AH352" si="973">AH351</f>
        <v>0</v>
      </c>
      <c r="AI352" s="409">
        <f t="shared" ref="AI352" si="974">AI351</f>
        <v>0</v>
      </c>
      <c r="AJ352" s="409">
        <f t="shared" ref="AJ352" si="975">AJ351</f>
        <v>0</v>
      </c>
      <c r="AK352" s="409">
        <f t="shared" ref="AK352" si="976">AK351</f>
        <v>0</v>
      </c>
      <c r="AL352" s="409">
        <f t="shared" ref="AL352" si="977">AL351</f>
        <v>0</v>
      </c>
      <c r="AM352" s="304"/>
    </row>
    <row r="353" spans="1:39" ht="15" outlineLevel="1">
      <c r="B353" s="518"/>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30" outlineLevel="1">
      <c r="A354" s="520">
        <v>42</v>
      </c>
      <c r="B354" s="518"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ht="15" outlineLevel="1">
      <c r="B355" s="292" t="s">
        <v>289</v>
      </c>
      <c r="C355" s="289" t="s">
        <v>163</v>
      </c>
      <c r="D355" s="293"/>
      <c r="E355" s="293"/>
      <c r="F355" s="293"/>
      <c r="G355" s="293"/>
      <c r="H355" s="293"/>
      <c r="I355" s="293"/>
      <c r="J355" s="293"/>
      <c r="K355" s="293"/>
      <c r="L355" s="293"/>
      <c r="M355" s="293"/>
      <c r="N355" s="466"/>
      <c r="O355" s="293"/>
      <c r="P355" s="293"/>
      <c r="Q355" s="293"/>
      <c r="R355" s="293"/>
      <c r="S355" s="293"/>
      <c r="T355" s="293"/>
      <c r="U355" s="293"/>
      <c r="V355" s="293"/>
      <c r="W355" s="293"/>
      <c r="X355" s="293"/>
      <c r="Y355" s="409">
        <f>Y354</f>
        <v>0</v>
      </c>
      <c r="Z355" s="409">
        <f t="shared" ref="Z355" si="978">Z354</f>
        <v>0</v>
      </c>
      <c r="AA355" s="409">
        <f t="shared" ref="AA355" si="979">AA354</f>
        <v>0</v>
      </c>
      <c r="AB355" s="409">
        <f t="shared" ref="AB355" si="980">AB354</f>
        <v>0</v>
      </c>
      <c r="AC355" s="409">
        <f t="shared" ref="AC355" si="981">AC354</f>
        <v>0</v>
      </c>
      <c r="AD355" s="409">
        <f t="shared" ref="AD355" si="982">AD354</f>
        <v>0</v>
      </c>
      <c r="AE355" s="409">
        <f t="shared" ref="AE355" si="983">AE354</f>
        <v>0</v>
      </c>
      <c r="AF355" s="409">
        <f t="shared" ref="AF355" si="984">AF354</f>
        <v>0</v>
      </c>
      <c r="AG355" s="409">
        <f t="shared" ref="AG355" si="985">AG354</f>
        <v>0</v>
      </c>
      <c r="AH355" s="409">
        <f t="shared" ref="AH355" si="986">AH354</f>
        <v>0</v>
      </c>
      <c r="AI355" s="409">
        <f t="shared" ref="AI355" si="987">AI354</f>
        <v>0</v>
      </c>
      <c r="AJ355" s="409">
        <f t="shared" ref="AJ355" si="988">AJ354</f>
        <v>0</v>
      </c>
      <c r="AK355" s="409">
        <f t="shared" ref="AK355" si="989">AK354</f>
        <v>0</v>
      </c>
      <c r="AL355" s="409">
        <f t="shared" ref="AL355" si="990">AL354</f>
        <v>0</v>
      </c>
      <c r="AM355" s="304"/>
    </row>
    <row r="356" spans="1:39" ht="15" outlineLevel="1">
      <c r="B356" s="518"/>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15" outlineLevel="1">
      <c r="A357" s="520">
        <v>43</v>
      </c>
      <c r="B357" s="518"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ht="15"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991">Z357</f>
        <v>0</v>
      </c>
      <c r="AA358" s="409">
        <f t="shared" ref="AA358" si="992">AA357</f>
        <v>0</v>
      </c>
      <c r="AB358" s="409">
        <f t="shared" ref="AB358" si="993">AB357</f>
        <v>0</v>
      </c>
      <c r="AC358" s="409">
        <f t="shared" ref="AC358" si="994">AC357</f>
        <v>0</v>
      </c>
      <c r="AD358" s="409">
        <f t="shared" ref="AD358" si="995">AD357</f>
        <v>0</v>
      </c>
      <c r="AE358" s="409">
        <f t="shared" ref="AE358" si="996">AE357</f>
        <v>0</v>
      </c>
      <c r="AF358" s="409">
        <f t="shared" ref="AF358" si="997">AF357</f>
        <v>0</v>
      </c>
      <c r="AG358" s="409">
        <f t="shared" ref="AG358" si="998">AG357</f>
        <v>0</v>
      </c>
      <c r="AH358" s="409">
        <f t="shared" ref="AH358" si="999">AH357</f>
        <v>0</v>
      </c>
      <c r="AI358" s="409">
        <f t="shared" ref="AI358" si="1000">AI357</f>
        <v>0</v>
      </c>
      <c r="AJ358" s="409">
        <f t="shared" ref="AJ358" si="1001">AJ357</f>
        <v>0</v>
      </c>
      <c r="AK358" s="409">
        <f t="shared" ref="AK358" si="1002">AK357</f>
        <v>0</v>
      </c>
      <c r="AL358" s="409">
        <f t="shared" ref="AL358" si="1003">AL357</f>
        <v>0</v>
      </c>
      <c r="AM358" s="304"/>
    </row>
    <row r="359" spans="1:39" ht="15" outlineLevel="1">
      <c r="B359" s="518"/>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20">
        <v>44</v>
      </c>
      <c r="B360" s="518"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ht="15"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1004">Z360</f>
        <v>0</v>
      </c>
      <c r="AA361" s="409">
        <f t="shared" ref="AA361" si="1005">AA360</f>
        <v>0</v>
      </c>
      <c r="AB361" s="409">
        <f t="shared" ref="AB361" si="1006">AB360</f>
        <v>0</v>
      </c>
      <c r="AC361" s="409">
        <f t="shared" ref="AC361" si="1007">AC360</f>
        <v>0</v>
      </c>
      <c r="AD361" s="409">
        <f t="shared" ref="AD361" si="1008">AD360</f>
        <v>0</v>
      </c>
      <c r="AE361" s="409">
        <f t="shared" ref="AE361" si="1009">AE360</f>
        <v>0</v>
      </c>
      <c r="AF361" s="409">
        <f t="shared" ref="AF361" si="1010">AF360</f>
        <v>0</v>
      </c>
      <c r="AG361" s="409">
        <f t="shared" ref="AG361" si="1011">AG360</f>
        <v>0</v>
      </c>
      <c r="AH361" s="409">
        <f t="shared" ref="AH361" si="1012">AH360</f>
        <v>0</v>
      </c>
      <c r="AI361" s="409">
        <f t="shared" ref="AI361" si="1013">AI360</f>
        <v>0</v>
      </c>
      <c r="AJ361" s="409">
        <f t="shared" ref="AJ361" si="1014">AJ360</f>
        <v>0</v>
      </c>
      <c r="AK361" s="409">
        <f t="shared" ref="AK361" si="1015">AK360</f>
        <v>0</v>
      </c>
      <c r="AL361" s="409">
        <f t="shared" ref="AL361" si="1016">AL360</f>
        <v>0</v>
      </c>
      <c r="AM361" s="304"/>
    </row>
    <row r="362" spans="1:39" ht="15" outlineLevel="1">
      <c r="B362" s="518"/>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outlineLevel="1">
      <c r="A363" s="520">
        <v>45</v>
      </c>
      <c r="B363" s="518"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ht="15"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1017">Z363</f>
        <v>0</v>
      </c>
      <c r="AA364" s="409">
        <f t="shared" ref="AA364" si="1018">AA363</f>
        <v>0</v>
      </c>
      <c r="AB364" s="409">
        <f t="shared" ref="AB364" si="1019">AB363</f>
        <v>0</v>
      </c>
      <c r="AC364" s="409">
        <f t="shared" ref="AC364" si="1020">AC363</f>
        <v>0</v>
      </c>
      <c r="AD364" s="409">
        <f t="shared" ref="AD364" si="1021">AD363</f>
        <v>0</v>
      </c>
      <c r="AE364" s="409">
        <f t="shared" ref="AE364" si="1022">AE363</f>
        <v>0</v>
      </c>
      <c r="AF364" s="409">
        <f t="shared" ref="AF364" si="1023">AF363</f>
        <v>0</v>
      </c>
      <c r="AG364" s="409">
        <f t="shared" ref="AG364" si="1024">AG363</f>
        <v>0</v>
      </c>
      <c r="AH364" s="409">
        <f t="shared" ref="AH364" si="1025">AH363</f>
        <v>0</v>
      </c>
      <c r="AI364" s="409">
        <f t="shared" ref="AI364" si="1026">AI363</f>
        <v>0</v>
      </c>
      <c r="AJ364" s="409">
        <f t="shared" ref="AJ364" si="1027">AJ363</f>
        <v>0</v>
      </c>
      <c r="AK364" s="409">
        <f t="shared" ref="AK364" si="1028">AK363</f>
        <v>0</v>
      </c>
      <c r="AL364" s="409">
        <f t="shared" ref="AL364" si="1029">AL363</f>
        <v>0</v>
      </c>
      <c r="AM364" s="304"/>
    </row>
    <row r="365" spans="1:39" ht="15" outlineLevel="1">
      <c r="B365" s="518"/>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20">
        <v>46</v>
      </c>
      <c r="B366" s="518"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ht="15"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1030">Z366</f>
        <v>0</v>
      </c>
      <c r="AA367" s="409">
        <f t="shared" ref="AA367" si="1031">AA366</f>
        <v>0</v>
      </c>
      <c r="AB367" s="409">
        <f t="shared" ref="AB367" si="1032">AB366</f>
        <v>0</v>
      </c>
      <c r="AC367" s="409">
        <f t="shared" ref="AC367" si="1033">AC366</f>
        <v>0</v>
      </c>
      <c r="AD367" s="409">
        <f t="shared" ref="AD367" si="1034">AD366</f>
        <v>0</v>
      </c>
      <c r="AE367" s="409">
        <f t="shared" ref="AE367" si="1035">AE366</f>
        <v>0</v>
      </c>
      <c r="AF367" s="409">
        <f t="shared" ref="AF367" si="1036">AF366</f>
        <v>0</v>
      </c>
      <c r="AG367" s="409">
        <f t="shared" ref="AG367" si="1037">AG366</f>
        <v>0</v>
      </c>
      <c r="AH367" s="409">
        <f t="shared" ref="AH367" si="1038">AH366</f>
        <v>0</v>
      </c>
      <c r="AI367" s="409">
        <f t="shared" ref="AI367" si="1039">AI366</f>
        <v>0</v>
      </c>
      <c r="AJ367" s="409">
        <f t="shared" ref="AJ367" si="1040">AJ366</f>
        <v>0</v>
      </c>
      <c r="AK367" s="409">
        <f t="shared" ref="AK367" si="1041">AK366</f>
        <v>0</v>
      </c>
      <c r="AL367" s="409">
        <f t="shared" ref="AL367" si="1042">AL366</f>
        <v>0</v>
      </c>
      <c r="AM367" s="304"/>
    </row>
    <row r="368" spans="1:39" ht="15" outlineLevel="1">
      <c r="B368" s="518"/>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20">
        <v>47</v>
      </c>
      <c r="B369" s="518"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ht="15"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1043">Z369</f>
        <v>0</v>
      </c>
      <c r="AA370" s="409">
        <f t="shared" ref="AA370" si="1044">AA369</f>
        <v>0</v>
      </c>
      <c r="AB370" s="409">
        <f t="shared" ref="AB370" si="1045">AB369</f>
        <v>0</v>
      </c>
      <c r="AC370" s="409">
        <f t="shared" ref="AC370" si="1046">AC369</f>
        <v>0</v>
      </c>
      <c r="AD370" s="409">
        <f t="shared" ref="AD370" si="1047">AD369</f>
        <v>0</v>
      </c>
      <c r="AE370" s="409">
        <f t="shared" ref="AE370" si="1048">AE369</f>
        <v>0</v>
      </c>
      <c r="AF370" s="409">
        <f t="shared" ref="AF370" si="1049">AF369</f>
        <v>0</v>
      </c>
      <c r="AG370" s="409">
        <f t="shared" ref="AG370" si="1050">AG369</f>
        <v>0</v>
      </c>
      <c r="AH370" s="409">
        <f t="shared" ref="AH370" si="1051">AH369</f>
        <v>0</v>
      </c>
      <c r="AI370" s="409">
        <f t="shared" ref="AI370" si="1052">AI369</f>
        <v>0</v>
      </c>
      <c r="AJ370" s="409">
        <f t="shared" ref="AJ370" si="1053">AJ369</f>
        <v>0</v>
      </c>
      <c r="AK370" s="409">
        <f t="shared" ref="AK370" si="1054">AK369</f>
        <v>0</v>
      </c>
      <c r="AL370" s="409">
        <f t="shared" ref="AL370" si="1055">AL369</f>
        <v>0</v>
      </c>
      <c r="AM370" s="304"/>
    </row>
    <row r="371" spans="1:42" ht="15" outlineLevel="1">
      <c r="B371" s="518"/>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30" outlineLevel="1">
      <c r="A372" s="520">
        <v>48</v>
      </c>
      <c r="B372" s="518"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ht="15"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1056">Z372</f>
        <v>0</v>
      </c>
      <c r="AA373" s="409">
        <f t="shared" ref="AA373" si="1057">AA372</f>
        <v>0</v>
      </c>
      <c r="AB373" s="409">
        <f t="shared" ref="AB373" si="1058">AB372</f>
        <v>0</v>
      </c>
      <c r="AC373" s="409">
        <f t="shared" ref="AC373" si="1059">AC372</f>
        <v>0</v>
      </c>
      <c r="AD373" s="409">
        <f t="shared" ref="AD373" si="1060">AD372</f>
        <v>0</v>
      </c>
      <c r="AE373" s="409">
        <f t="shared" ref="AE373" si="1061">AE372</f>
        <v>0</v>
      </c>
      <c r="AF373" s="409">
        <f t="shared" ref="AF373" si="1062">AF372</f>
        <v>0</v>
      </c>
      <c r="AG373" s="409">
        <f t="shared" ref="AG373" si="1063">AG372</f>
        <v>0</v>
      </c>
      <c r="AH373" s="409">
        <f t="shared" ref="AH373" si="1064">AH372</f>
        <v>0</v>
      </c>
      <c r="AI373" s="409">
        <f t="shared" ref="AI373" si="1065">AI372</f>
        <v>0</v>
      </c>
      <c r="AJ373" s="409">
        <f t="shared" ref="AJ373" si="1066">AJ372</f>
        <v>0</v>
      </c>
      <c r="AK373" s="409">
        <f t="shared" ref="AK373" si="1067">AK372</f>
        <v>0</v>
      </c>
      <c r="AL373" s="409">
        <f t="shared" ref="AL373" si="1068">AL372</f>
        <v>0</v>
      </c>
      <c r="AM373" s="304"/>
    </row>
    <row r="374" spans="1:42" ht="15" outlineLevel="1">
      <c r="B374" s="518"/>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20">
        <v>49</v>
      </c>
      <c r="B375" s="518"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ht="15"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1069">Z375</f>
        <v>0</v>
      </c>
      <c r="AA376" s="409">
        <f t="shared" ref="AA376" si="1070">AA375</f>
        <v>0</v>
      </c>
      <c r="AB376" s="409">
        <f t="shared" ref="AB376" si="1071">AB375</f>
        <v>0</v>
      </c>
      <c r="AC376" s="409">
        <f t="shared" ref="AC376" si="1072">AC375</f>
        <v>0</v>
      </c>
      <c r="AD376" s="409">
        <f t="shared" ref="AD376" si="1073">AD375</f>
        <v>0</v>
      </c>
      <c r="AE376" s="409">
        <f t="shared" ref="AE376" si="1074">AE375</f>
        <v>0</v>
      </c>
      <c r="AF376" s="409">
        <f t="shared" ref="AF376" si="1075">AF375</f>
        <v>0</v>
      </c>
      <c r="AG376" s="409">
        <f t="shared" ref="AG376" si="1076">AG375</f>
        <v>0</v>
      </c>
      <c r="AH376" s="409">
        <f t="shared" ref="AH376" si="1077">AH375</f>
        <v>0</v>
      </c>
      <c r="AI376" s="409">
        <f t="shared" ref="AI376" si="1078">AI375</f>
        <v>0</v>
      </c>
      <c r="AJ376" s="409">
        <f t="shared" ref="AJ376" si="1079">AJ375</f>
        <v>0</v>
      </c>
      <c r="AK376" s="409">
        <f t="shared" ref="AK376" si="1080">AK375</f>
        <v>0</v>
      </c>
      <c r="AL376" s="409">
        <f t="shared" ref="AL376" si="1081">AL375</f>
        <v>0</v>
      </c>
      <c r="AM376" s="304"/>
    </row>
    <row r="377" spans="1:42" ht="15"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45">
      <c r="B378" s="325" t="s">
        <v>274</v>
      </c>
      <c r="C378" s="327"/>
      <c r="D378" s="327">
        <f>SUM(D221:D376)</f>
        <v>459874.22514736012</v>
      </c>
      <c r="E378" s="327"/>
      <c r="F378" s="327"/>
      <c r="G378" s="327"/>
      <c r="H378" s="327"/>
      <c r="I378" s="327"/>
      <c r="J378" s="327"/>
      <c r="K378" s="327"/>
      <c r="L378" s="327"/>
      <c r="M378" s="327"/>
      <c r="N378" s="327"/>
      <c r="O378" s="327">
        <f>SUM(O221:O376)</f>
        <v>49.580812223360653</v>
      </c>
      <c r="P378" s="327"/>
      <c r="Q378" s="327"/>
      <c r="R378" s="327"/>
      <c r="S378" s="327"/>
      <c r="T378" s="327"/>
      <c r="U378" s="327"/>
      <c r="V378" s="327"/>
      <c r="W378" s="327"/>
      <c r="X378" s="327"/>
      <c r="Y378" s="327">
        <f>IF(Y219="kWh",SUMPRODUCT(D221:D376,Y221:Y376))</f>
        <v>281045.8395658831</v>
      </c>
      <c r="Z378" s="327">
        <f>IF(Z219="kWh",SUMPRODUCT(D221:D376,Z221:Z376))</f>
        <v>18296.606154370849</v>
      </c>
      <c r="AA378" s="327">
        <f>IF(AA219="kw",SUMPRODUCT(N221:N376,O221:O376,AA221:AA376),SUMPRODUCT(D221:D376,AA221:AA376))</f>
        <v>334.29805787206715</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45">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99840</v>
      </c>
      <c r="Z379" s="390">
        <f>HLOOKUP(Z218,'2. LRAMVA Threshold'!$B$42:$Q$53,8,FALSE)</f>
        <v>95680</v>
      </c>
      <c r="AA379" s="390">
        <f>HLOOKUP(AA218,'2. LRAMVA Threshold'!$B$42:$Q$53,8,FALSE)</f>
        <v>250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ht="15">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ht="15">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1.46E-2</v>
      </c>
      <c r="Z381" s="339">
        <f>HLOOKUP(Z$35,'3.  Distribution Rates'!$C$122:$P$133,8,FALSE)</f>
        <v>1.4E-2</v>
      </c>
      <c r="AA381" s="339">
        <f>HLOOKUP(AA$35,'3.  Distribution Rates'!$C$122:$P$133,8,FALSE)</f>
        <v>3.9613999999999998</v>
      </c>
      <c r="AB381" s="339">
        <f>HLOOKUP(AB$35,'3.  Distribution Rates'!$C$122:$P$133,8,FALSE)</f>
        <v>17.1509</v>
      </c>
      <c r="AC381" s="339">
        <f>HLOOKUP(AC$35,'3.  Distribution Rates'!$C$122:$P$133,8,FALSE)</f>
        <v>28.234999999999999</v>
      </c>
      <c r="AD381" s="339">
        <f>HLOOKUP(AD$35,'3.  Distribution Rates'!$C$122:$P$133,8,FALSE)</f>
        <v>0.13830000000000001</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ht="15">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543.53853527483193</v>
      </c>
      <c r="Z382" s="376">
        <f>'4.  2011-2014 LRAM'!Z139*Z381</f>
        <v>1441.4063721488867</v>
      </c>
      <c r="AA382" s="376">
        <f>'4.  2011-2014 LRAM'!AA139*AA381</f>
        <v>2.1466724134842305</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7">
        <f>SUM(Y382:AL382)</f>
        <v>1987.091579837203</v>
      </c>
    </row>
    <row r="383" spans="1:42" ht="15">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1209.7349479692568</v>
      </c>
      <c r="Z383" s="376">
        <f>'4.  2011-2014 LRAM'!Z268*Z381</f>
        <v>1135.3433044566832</v>
      </c>
      <c r="AA383" s="376">
        <f>'4.  2011-2014 LRAM'!AA268*AA381</f>
        <v>414.27863810152161</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7">
        <f>SUM(Y383:AL383)</f>
        <v>2759.3568905274619</v>
      </c>
    </row>
    <row r="384" spans="1:42" ht="15">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721.33800317022974</v>
      </c>
      <c r="Z384" s="376">
        <f>'4.  2011-2014 LRAM'!Z397*Z381</f>
        <v>1007.1557052012344</v>
      </c>
      <c r="AA384" s="376">
        <f>'4.  2011-2014 LRAM'!AA397*AA381</f>
        <v>157.61025676496018</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7">
        <f>SUM(Y384:AL384)</f>
        <v>1886.1039651364242</v>
      </c>
    </row>
    <row r="385" spans="2:39" ht="15">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1832.5228623188466</v>
      </c>
      <c r="Z385" s="376">
        <f>'4.  2011-2014 LRAM'!Z527*Z381</f>
        <v>1255.3706615379999</v>
      </c>
      <c r="AA385" s="376">
        <f>'4.  2011-2014 LRAM'!AA527*AA381</f>
        <v>602.12220731464265</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7">
        <f t="shared" ref="AM385:AM387" si="1082">SUM(Y385:AL385)</f>
        <v>3690.0157311714893</v>
      </c>
    </row>
    <row r="386" spans="2:39" ht="15">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1083">Y208*Y381</f>
        <v>280.68671348872357</v>
      </c>
      <c r="Z386" s="376">
        <f t="shared" si="1083"/>
        <v>5223.0272092070954</v>
      </c>
      <c r="AA386" s="376">
        <f t="shared" si="1083"/>
        <v>1045.2293399868972</v>
      </c>
      <c r="AB386" s="376">
        <f t="shared" si="1083"/>
        <v>0</v>
      </c>
      <c r="AC386" s="376">
        <f t="shared" si="1083"/>
        <v>0</v>
      </c>
      <c r="AD386" s="376">
        <f t="shared" si="1083"/>
        <v>0</v>
      </c>
      <c r="AE386" s="376">
        <f t="shared" si="1083"/>
        <v>0</v>
      </c>
      <c r="AF386" s="376">
        <f t="shared" si="1083"/>
        <v>0</v>
      </c>
      <c r="AG386" s="376">
        <f t="shared" si="1083"/>
        <v>0</v>
      </c>
      <c r="AH386" s="376">
        <f t="shared" si="1083"/>
        <v>0</v>
      </c>
      <c r="AI386" s="376">
        <f t="shared" si="1083"/>
        <v>0</v>
      </c>
      <c r="AJ386" s="376">
        <f t="shared" si="1083"/>
        <v>0</v>
      </c>
      <c r="AK386" s="376">
        <f t="shared" si="1083"/>
        <v>0</v>
      </c>
      <c r="AL386" s="376">
        <f t="shared" si="1083"/>
        <v>0</v>
      </c>
      <c r="AM386" s="627">
        <f t="shared" si="1082"/>
        <v>6548.9432626827165</v>
      </c>
    </row>
    <row r="387" spans="2:39" ht="15">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4103.2692576618929</v>
      </c>
      <c r="Z387" s="376">
        <f t="shared" ref="Z387:AL387" si="1084">Z378*Z381</f>
        <v>256.15248616119192</v>
      </c>
      <c r="AA387" s="376">
        <f t="shared" si="1084"/>
        <v>1324.2883264544068</v>
      </c>
      <c r="AB387" s="376">
        <f t="shared" si="1084"/>
        <v>0</v>
      </c>
      <c r="AC387" s="376">
        <f t="shared" si="1084"/>
        <v>0</v>
      </c>
      <c r="AD387" s="376">
        <f t="shared" si="1084"/>
        <v>0</v>
      </c>
      <c r="AE387" s="376">
        <f t="shared" si="1084"/>
        <v>0</v>
      </c>
      <c r="AF387" s="376">
        <f t="shared" si="1084"/>
        <v>0</v>
      </c>
      <c r="AG387" s="376">
        <f t="shared" si="1084"/>
        <v>0</v>
      </c>
      <c r="AH387" s="376">
        <f t="shared" si="1084"/>
        <v>0</v>
      </c>
      <c r="AI387" s="376">
        <f t="shared" si="1084"/>
        <v>0</v>
      </c>
      <c r="AJ387" s="376">
        <f t="shared" si="1084"/>
        <v>0</v>
      </c>
      <c r="AK387" s="376">
        <f t="shared" si="1084"/>
        <v>0</v>
      </c>
      <c r="AL387" s="376">
        <f t="shared" si="1084"/>
        <v>0</v>
      </c>
      <c r="AM387" s="627">
        <f t="shared" si="1082"/>
        <v>5683.7100702774915</v>
      </c>
    </row>
    <row r="388" spans="2:39" ht="15.45">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8691.0903198837805</v>
      </c>
      <c r="Z388" s="344">
        <f t="shared" ref="Z388:AE388" si="1085">SUM(Z382:Z387)</f>
        <v>10318.455738713094</v>
      </c>
      <c r="AA388" s="344">
        <f t="shared" si="1085"/>
        <v>3545.6754410359126</v>
      </c>
      <c r="AB388" s="344">
        <f t="shared" si="1085"/>
        <v>0</v>
      </c>
      <c r="AC388" s="344">
        <f t="shared" si="1085"/>
        <v>0</v>
      </c>
      <c r="AD388" s="344">
        <f t="shared" si="1085"/>
        <v>0</v>
      </c>
      <c r="AE388" s="344">
        <f t="shared" si="1085"/>
        <v>0</v>
      </c>
      <c r="AF388" s="344">
        <f>SUM(AF382:AF387)</f>
        <v>0</v>
      </c>
      <c r="AG388" s="344">
        <f t="shared" ref="AG388:AL388" si="1086">SUM(AG382:AG387)</f>
        <v>0</v>
      </c>
      <c r="AH388" s="344">
        <f t="shared" si="1086"/>
        <v>0</v>
      </c>
      <c r="AI388" s="344">
        <f t="shared" si="1086"/>
        <v>0</v>
      </c>
      <c r="AJ388" s="344">
        <f t="shared" si="1086"/>
        <v>0</v>
      </c>
      <c r="AK388" s="344">
        <f t="shared" si="1086"/>
        <v>0</v>
      </c>
      <c r="AL388" s="344">
        <f t="shared" si="1086"/>
        <v>0</v>
      </c>
      <c r="AM388" s="405">
        <f>SUM(AM382:AM387)</f>
        <v>22555.221499632789</v>
      </c>
    </row>
    <row r="389" spans="2:39" ht="15.45">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1457.664</v>
      </c>
      <c r="Z389" s="345">
        <f t="shared" ref="Z389:AE389" si="1087">Z379*Z381</f>
        <v>1339.52</v>
      </c>
      <c r="AA389" s="345">
        <f t="shared" si="1087"/>
        <v>990.34999999999991</v>
      </c>
      <c r="AB389" s="345">
        <f t="shared" si="1087"/>
        <v>0</v>
      </c>
      <c r="AC389" s="345">
        <f t="shared" si="1087"/>
        <v>0</v>
      </c>
      <c r="AD389" s="345">
        <f t="shared" si="1087"/>
        <v>0</v>
      </c>
      <c r="AE389" s="345">
        <f t="shared" si="1087"/>
        <v>0</v>
      </c>
      <c r="AF389" s="345">
        <f>AF379*AF381</f>
        <v>0</v>
      </c>
      <c r="AG389" s="345">
        <f t="shared" ref="AG389:AL389" si="1088">AG379*AG381</f>
        <v>0</v>
      </c>
      <c r="AH389" s="345">
        <f t="shared" si="1088"/>
        <v>0</v>
      </c>
      <c r="AI389" s="345">
        <f t="shared" si="1088"/>
        <v>0</v>
      </c>
      <c r="AJ389" s="345">
        <f t="shared" si="1088"/>
        <v>0</v>
      </c>
      <c r="AK389" s="345">
        <f t="shared" si="1088"/>
        <v>0</v>
      </c>
      <c r="AL389" s="345">
        <f t="shared" si="1088"/>
        <v>0</v>
      </c>
      <c r="AM389" s="405">
        <f>SUM(Y389:AL389)</f>
        <v>3787.5340000000001</v>
      </c>
    </row>
    <row r="390" spans="2:39" ht="15.45">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18767.68749963279</v>
      </c>
    </row>
    <row r="391" spans="2:39" ht="15">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ht="15">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281045.8395658831</v>
      </c>
      <c r="Z392" s="289">
        <f>SUMPRODUCT(E221:E376,Z221:Z376)</f>
        <v>18171.461357758195</v>
      </c>
      <c r="AA392" s="289">
        <f t="shared" ref="AA392:AL392" si="1089">IF(AA219="kw",SUMPRODUCT($N$221:$N$376,$P$221:$P$376,AA221:AA376),SUMPRODUCT($E$221:$E$376,AA221:AA376))</f>
        <v>326.35656751868208</v>
      </c>
      <c r="AB392" s="289">
        <f t="shared" si="1089"/>
        <v>0</v>
      </c>
      <c r="AC392" s="289">
        <f t="shared" si="1089"/>
        <v>0</v>
      </c>
      <c r="AD392" s="289">
        <f t="shared" si="1089"/>
        <v>0</v>
      </c>
      <c r="AE392" s="289">
        <f t="shared" si="1089"/>
        <v>0</v>
      </c>
      <c r="AF392" s="289">
        <f t="shared" si="1089"/>
        <v>0</v>
      </c>
      <c r="AG392" s="289">
        <f t="shared" si="1089"/>
        <v>0</v>
      </c>
      <c r="AH392" s="289">
        <f t="shared" si="1089"/>
        <v>0</v>
      </c>
      <c r="AI392" s="289">
        <f t="shared" si="1089"/>
        <v>0</v>
      </c>
      <c r="AJ392" s="289">
        <f t="shared" si="1089"/>
        <v>0</v>
      </c>
      <c r="AK392" s="289">
        <f t="shared" si="1089"/>
        <v>0</v>
      </c>
      <c r="AL392" s="289">
        <f t="shared" si="1089"/>
        <v>0</v>
      </c>
      <c r="AM392" s="346"/>
    </row>
    <row r="393" spans="2:39" ht="15">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281045.8395658831</v>
      </c>
      <c r="Z393" s="289">
        <f>SUMPRODUCT(F221:F376,Z221:Z376)</f>
        <v>18172.745798991644</v>
      </c>
      <c r="AA393" s="289">
        <f t="shared" ref="AA393:AL393" si="1090">IF(AA219="kw",SUMPRODUCT($N$221:$N$376,$Q$221:$Q$376,AA221:AA376),SUMPRODUCT($F$221:$F$376,AA221:AA376))</f>
        <v>326.39946836585932</v>
      </c>
      <c r="AB393" s="289">
        <f t="shared" si="1090"/>
        <v>0</v>
      </c>
      <c r="AC393" s="289">
        <f t="shared" si="1090"/>
        <v>0</v>
      </c>
      <c r="AD393" s="289">
        <f t="shared" si="1090"/>
        <v>0</v>
      </c>
      <c r="AE393" s="289">
        <f t="shared" si="1090"/>
        <v>0</v>
      </c>
      <c r="AF393" s="289">
        <f t="shared" si="1090"/>
        <v>0</v>
      </c>
      <c r="AG393" s="289">
        <f t="shared" si="1090"/>
        <v>0</v>
      </c>
      <c r="AH393" s="289">
        <f t="shared" si="1090"/>
        <v>0</v>
      </c>
      <c r="AI393" s="289">
        <f t="shared" si="1090"/>
        <v>0</v>
      </c>
      <c r="AJ393" s="289">
        <f t="shared" si="1090"/>
        <v>0</v>
      </c>
      <c r="AK393" s="289">
        <f t="shared" si="1090"/>
        <v>0</v>
      </c>
      <c r="AL393" s="289">
        <f t="shared" si="1090"/>
        <v>0</v>
      </c>
      <c r="AM393" s="335"/>
    </row>
    <row r="394" spans="2:39" ht="15">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281045.8395658831</v>
      </c>
      <c r="Z394" s="289">
        <f>SUMPRODUCT(G221:G376,Z221:Z376)</f>
        <v>18172.745798991644</v>
      </c>
      <c r="AA394" s="289">
        <f t="shared" ref="AA394:AL394" si="1091">IF(AA219="kw",SUMPRODUCT($N$221:$N$376,$R$221:$R$376,AA221:AA376),SUMPRODUCT($G$221:$G$376,AA221:AA376))</f>
        <v>326.39946836585932</v>
      </c>
      <c r="AB394" s="289">
        <f t="shared" si="1091"/>
        <v>0</v>
      </c>
      <c r="AC394" s="289">
        <f t="shared" si="1091"/>
        <v>0</v>
      </c>
      <c r="AD394" s="289">
        <f t="shared" si="1091"/>
        <v>0</v>
      </c>
      <c r="AE394" s="289">
        <f t="shared" si="1091"/>
        <v>0</v>
      </c>
      <c r="AF394" s="289">
        <f t="shared" si="1091"/>
        <v>0</v>
      </c>
      <c r="AG394" s="289">
        <f t="shared" si="1091"/>
        <v>0</v>
      </c>
      <c r="AH394" s="289">
        <f t="shared" si="1091"/>
        <v>0</v>
      </c>
      <c r="AI394" s="289">
        <f t="shared" si="1091"/>
        <v>0</v>
      </c>
      <c r="AJ394" s="289">
        <f t="shared" si="1091"/>
        <v>0</v>
      </c>
      <c r="AK394" s="289">
        <f t="shared" si="1091"/>
        <v>0</v>
      </c>
      <c r="AL394" s="289">
        <f t="shared" si="1091"/>
        <v>0</v>
      </c>
      <c r="AM394" s="335"/>
    </row>
    <row r="395" spans="2:39" ht="15">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281045.8395658831</v>
      </c>
      <c r="Z395" s="324">
        <f>SUMPRODUCT(H221:H376,Z221:Z376)</f>
        <v>18062.394652393101</v>
      </c>
      <c r="AA395" s="324">
        <f t="shared" ref="AA395:AL395" si="1092">IF(AA219="kw",SUMPRODUCT($N$221:$N$376,$S$221:$S$376,AA221:AA376),SUMPRODUCT($H$221:$H$376,AA221:AA376))</f>
        <v>326.39946836585932</v>
      </c>
      <c r="AB395" s="324">
        <f t="shared" si="1092"/>
        <v>0</v>
      </c>
      <c r="AC395" s="324">
        <f t="shared" si="1092"/>
        <v>0</v>
      </c>
      <c r="AD395" s="324">
        <f t="shared" si="1092"/>
        <v>0</v>
      </c>
      <c r="AE395" s="324">
        <f t="shared" si="1092"/>
        <v>0</v>
      </c>
      <c r="AF395" s="324">
        <f t="shared" si="1092"/>
        <v>0</v>
      </c>
      <c r="AG395" s="324">
        <f t="shared" si="1092"/>
        <v>0</v>
      </c>
      <c r="AH395" s="324">
        <f t="shared" si="1092"/>
        <v>0</v>
      </c>
      <c r="AI395" s="324">
        <f t="shared" si="1092"/>
        <v>0</v>
      </c>
      <c r="AJ395" s="324">
        <f t="shared" si="1092"/>
        <v>0</v>
      </c>
      <c r="AK395" s="324">
        <f t="shared" si="1092"/>
        <v>0</v>
      </c>
      <c r="AL395" s="324">
        <f t="shared" si="1092"/>
        <v>0</v>
      </c>
      <c r="AM395" s="384"/>
    </row>
    <row r="396" spans="2:39" ht="21" customHeight="1">
      <c r="B396" s="366" t="s">
        <v>583</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45">
      <c r="B399" s="278" t="s">
        <v>291</v>
      </c>
      <c r="C399" s="279"/>
      <c r="D399" s="588" t="s">
        <v>526</v>
      </c>
      <c r="E399" s="251"/>
      <c r="F399" s="590"/>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903" t="s">
        <v>211</v>
      </c>
      <c r="C400" s="905" t="s">
        <v>33</v>
      </c>
      <c r="D400" s="282" t="s">
        <v>421</v>
      </c>
      <c r="E400" s="907" t="s">
        <v>209</v>
      </c>
      <c r="F400" s="908"/>
      <c r="G400" s="908"/>
      <c r="H400" s="908"/>
      <c r="I400" s="908"/>
      <c r="J400" s="908"/>
      <c r="K400" s="908"/>
      <c r="L400" s="908"/>
      <c r="M400" s="909"/>
      <c r="N400" s="913" t="s">
        <v>213</v>
      </c>
      <c r="O400" s="282" t="s">
        <v>422</v>
      </c>
      <c r="P400" s="907" t="s">
        <v>212</v>
      </c>
      <c r="Q400" s="908"/>
      <c r="R400" s="908"/>
      <c r="S400" s="908"/>
      <c r="T400" s="908"/>
      <c r="U400" s="908"/>
      <c r="V400" s="908"/>
      <c r="W400" s="908"/>
      <c r="X400" s="909"/>
      <c r="Y400" s="910" t="s">
        <v>243</v>
      </c>
      <c r="Z400" s="911"/>
      <c r="AA400" s="911"/>
      <c r="AB400" s="911"/>
      <c r="AC400" s="911"/>
      <c r="AD400" s="911"/>
      <c r="AE400" s="911"/>
      <c r="AF400" s="911"/>
      <c r="AG400" s="911"/>
      <c r="AH400" s="911"/>
      <c r="AI400" s="911"/>
      <c r="AJ400" s="911"/>
      <c r="AK400" s="911"/>
      <c r="AL400" s="911"/>
      <c r="AM400" s="912"/>
    </row>
    <row r="401" spans="1:39" ht="61.5" customHeight="1">
      <c r="B401" s="904"/>
      <c r="C401" s="906"/>
      <c r="D401" s="283">
        <v>2017</v>
      </c>
      <c r="E401" s="283">
        <v>2018</v>
      </c>
      <c r="F401" s="283">
        <v>2019</v>
      </c>
      <c r="G401" s="283">
        <v>2020</v>
      </c>
      <c r="H401" s="283">
        <v>2021</v>
      </c>
      <c r="I401" s="283">
        <v>2022</v>
      </c>
      <c r="J401" s="283">
        <v>2023</v>
      </c>
      <c r="K401" s="283">
        <v>2024</v>
      </c>
      <c r="L401" s="283">
        <v>2025</v>
      </c>
      <c r="M401" s="283">
        <v>2026</v>
      </c>
      <c r="N401" s="914"/>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GS&lt;50 kW</v>
      </c>
      <c r="AA401" s="283" t="str">
        <f>'1.  LRAMVA Summary'!F52</f>
        <v>General Service 50 - 4,999 kW</v>
      </c>
      <c r="AB401" s="283" t="str">
        <f>'1.  LRAMVA Summary'!G52</f>
        <v>Sentinel Lighting</v>
      </c>
      <c r="AC401" s="283" t="str">
        <f>'1.  LRAMVA Summary'!H52</f>
        <v>Street Lighting</v>
      </c>
      <c r="AD401" s="283" t="str">
        <f>'1.  LRAMVA Summary'!I52</f>
        <v>Unmetered Scattered Load</v>
      </c>
      <c r="AE401" s="283" t="str">
        <f>'1.  LRAMVA Summary'!J52</f>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30"/>
      <c r="B402" s="522" t="s">
        <v>503</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v>
      </c>
      <c r="AD402" s="289" t="str">
        <f>'1.  LRAMVA Summary'!I53</f>
        <v>kWh</v>
      </c>
      <c r="AE402" s="289">
        <f>'1.  LRAMVA Summary'!J53</f>
        <v>0</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45" outlineLevel="1">
      <c r="A403" s="530"/>
      <c r="B403" s="502" t="s">
        <v>496</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ht="15" outlineLevel="1">
      <c r="A404" s="530">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ht="15" outlineLevel="1">
      <c r="A405" s="530"/>
      <c r="B405" s="429" t="s">
        <v>308</v>
      </c>
      <c r="C405" s="289" t="s">
        <v>163</v>
      </c>
      <c r="D405" s="293"/>
      <c r="E405" s="293"/>
      <c r="F405" s="293"/>
      <c r="G405" s="293"/>
      <c r="H405" s="293"/>
      <c r="I405" s="293"/>
      <c r="J405" s="293"/>
      <c r="K405" s="293"/>
      <c r="L405" s="293"/>
      <c r="M405" s="293"/>
      <c r="N405" s="466"/>
      <c r="O405" s="293"/>
      <c r="P405" s="293"/>
      <c r="Q405" s="293"/>
      <c r="R405" s="293"/>
      <c r="S405" s="293"/>
      <c r="T405" s="293"/>
      <c r="U405" s="293"/>
      <c r="V405" s="293"/>
      <c r="W405" s="293"/>
      <c r="X405" s="293"/>
      <c r="Y405" s="409">
        <f>Y404</f>
        <v>0</v>
      </c>
      <c r="Z405" s="409">
        <f t="shared" ref="Z405" si="1093">Z404</f>
        <v>0</v>
      </c>
      <c r="AA405" s="409">
        <f t="shared" ref="AA405" si="1094">AA404</f>
        <v>0</v>
      </c>
      <c r="AB405" s="409">
        <f t="shared" ref="AB405" si="1095">AB404</f>
        <v>0</v>
      </c>
      <c r="AC405" s="409">
        <f t="shared" ref="AC405" si="1096">AC404</f>
        <v>0</v>
      </c>
      <c r="AD405" s="409">
        <f t="shared" ref="AD405" si="1097">AD404</f>
        <v>0</v>
      </c>
      <c r="AE405" s="409">
        <f t="shared" ref="AE405" si="1098">AE404</f>
        <v>0</v>
      </c>
      <c r="AF405" s="409">
        <f t="shared" ref="AF405" si="1099">AF404</f>
        <v>0</v>
      </c>
      <c r="AG405" s="409">
        <f t="shared" ref="AG405" si="1100">AG404</f>
        <v>0</v>
      </c>
      <c r="AH405" s="409">
        <f t="shared" ref="AH405" si="1101">AH404</f>
        <v>0</v>
      </c>
      <c r="AI405" s="409">
        <f t="shared" ref="AI405" si="1102">AI404</f>
        <v>0</v>
      </c>
      <c r="AJ405" s="409">
        <f t="shared" ref="AJ405" si="1103">AJ404</f>
        <v>0</v>
      </c>
      <c r="AK405" s="409">
        <f t="shared" ref="AK405" si="1104">AK404</f>
        <v>0</v>
      </c>
      <c r="AL405" s="409">
        <f t="shared" ref="AL405" si="1105">AL404</f>
        <v>0</v>
      </c>
      <c r="AM405" s="295"/>
    </row>
    <row r="406" spans="1:39" ht="15.45" outlineLevel="1">
      <c r="A406" s="530"/>
      <c r="B406" s="523"/>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ht="15" outlineLevel="1">
      <c r="A407" s="530">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ht="15" outlineLevel="1">
      <c r="A408" s="530"/>
      <c r="B408" s="429" t="s">
        <v>308</v>
      </c>
      <c r="C408" s="289" t="s">
        <v>163</v>
      </c>
      <c r="D408" s="293"/>
      <c r="E408" s="293"/>
      <c r="F408" s="293"/>
      <c r="G408" s="293"/>
      <c r="H408" s="293"/>
      <c r="I408" s="293"/>
      <c r="J408" s="293"/>
      <c r="K408" s="293"/>
      <c r="L408" s="293"/>
      <c r="M408" s="293"/>
      <c r="N408" s="466"/>
      <c r="O408" s="293"/>
      <c r="P408" s="293"/>
      <c r="Q408" s="293"/>
      <c r="R408" s="293"/>
      <c r="S408" s="293"/>
      <c r="T408" s="293"/>
      <c r="U408" s="293"/>
      <c r="V408" s="293"/>
      <c r="W408" s="293"/>
      <c r="X408" s="293"/>
      <c r="Y408" s="409">
        <f>Y407</f>
        <v>0</v>
      </c>
      <c r="Z408" s="409">
        <f t="shared" ref="Z408" si="1106">Z407</f>
        <v>0</v>
      </c>
      <c r="AA408" s="409">
        <f t="shared" ref="AA408" si="1107">AA407</f>
        <v>0</v>
      </c>
      <c r="AB408" s="409">
        <f t="shared" ref="AB408" si="1108">AB407</f>
        <v>0</v>
      </c>
      <c r="AC408" s="409">
        <f t="shared" ref="AC408" si="1109">AC407</f>
        <v>0</v>
      </c>
      <c r="AD408" s="409">
        <f t="shared" ref="AD408" si="1110">AD407</f>
        <v>0</v>
      </c>
      <c r="AE408" s="409">
        <f t="shared" ref="AE408" si="1111">AE407</f>
        <v>0</v>
      </c>
      <c r="AF408" s="409">
        <f t="shared" ref="AF408" si="1112">AF407</f>
        <v>0</v>
      </c>
      <c r="AG408" s="409">
        <f t="shared" ref="AG408" si="1113">AG407</f>
        <v>0</v>
      </c>
      <c r="AH408" s="409">
        <f t="shared" ref="AH408" si="1114">AH407</f>
        <v>0</v>
      </c>
      <c r="AI408" s="409">
        <f t="shared" ref="AI408" si="1115">AI407</f>
        <v>0</v>
      </c>
      <c r="AJ408" s="409">
        <f t="shared" ref="AJ408" si="1116">AJ407</f>
        <v>0</v>
      </c>
      <c r="AK408" s="409">
        <f t="shared" ref="AK408" si="1117">AK407</f>
        <v>0</v>
      </c>
      <c r="AL408" s="409">
        <f t="shared" ref="AL408" si="1118">AL407</f>
        <v>0</v>
      </c>
      <c r="AM408" s="295"/>
    </row>
    <row r="409" spans="1:39" ht="15.45" outlineLevel="1">
      <c r="A409" s="530"/>
      <c r="B409" s="523"/>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ht="15" outlineLevel="1">
      <c r="A410" s="530">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ht="15" outlineLevel="1">
      <c r="A411" s="530"/>
      <c r="B411" s="429" t="s">
        <v>308</v>
      </c>
      <c r="C411" s="289" t="s">
        <v>163</v>
      </c>
      <c r="D411" s="293"/>
      <c r="E411" s="293"/>
      <c r="F411" s="293"/>
      <c r="G411" s="293"/>
      <c r="H411" s="293"/>
      <c r="I411" s="293"/>
      <c r="J411" s="293"/>
      <c r="K411" s="293"/>
      <c r="L411" s="293"/>
      <c r="M411" s="293"/>
      <c r="N411" s="466"/>
      <c r="O411" s="293"/>
      <c r="P411" s="293"/>
      <c r="Q411" s="293"/>
      <c r="R411" s="293"/>
      <c r="S411" s="293"/>
      <c r="T411" s="293"/>
      <c r="U411" s="293"/>
      <c r="V411" s="293"/>
      <c r="W411" s="293"/>
      <c r="X411" s="293"/>
      <c r="Y411" s="409">
        <f>Y410</f>
        <v>0</v>
      </c>
      <c r="Z411" s="409">
        <f t="shared" ref="Z411" si="1119">Z410</f>
        <v>0</v>
      </c>
      <c r="AA411" s="409">
        <f t="shared" ref="AA411" si="1120">AA410</f>
        <v>0</v>
      </c>
      <c r="AB411" s="409">
        <f t="shared" ref="AB411" si="1121">AB410</f>
        <v>0</v>
      </c>
      <c r="AC411" s="409">
        <f t="shared" ref="AC411" si="1122">AC410</f>
        <v>0</v>
      </c>
      <c r="AD411" s="409">
        <f t="shared" ref="AD411" si="1123">AD410</f>
        <v>0</v>
      </c>
      <c r="AE411" s="409">
        <f t="shared" ref="AE411" si="1124">AE410</f>
        <v>0</v>
      </c>
      <c r="AF411" s="409">
        <f t="shared" ref="AF411" si="1125">AF410</f>
        <v>0</v>
      </c>
      <c r="AG411" s="409">
        <f t="shared" ref="AG411" si="1126">AG410</f>
        <v>0</v>
      </c>
      <c r="AH411" s="409">
        <f t="shared" ref="AH411" si="1127">AH410</f>
        <v>0</v>
      </c>
      <c r="AI411" s="409">
        <f t="shared" ref="AI411" si="1128">AI410</f>
        <v>0</v>
      </c>
      <c r="AJ411" s="409">
        <f t="shared" ref="AJ411" si="1129">AJ410</f>
        <v>0</v>
      </c>
      <c r="AK411" s="409">
        <f t="shared" ref="AK411" si="1130">AK410</f>
        <v>0</v>
      </c>
      <c r="AL411" s="409">
        <f t="shared" ref="AL411" si="1131">AL410</f>
        <v>0</v>
      </c>
      <c r="AM411" s="295"/>
    </row>
    <row r="412" spans="1:39" ht="15" outlineLevel="1">
      <c r="A412" s="530"/>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ht="15" outlineLevel="1">
      <c r="A413" s="530">
        <v>4</v>
      </c>
      <c r="B413" s="518" t="s">
        <v>673</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ht="15" outlineLevel="1">
      <c r="A414" s="530"/>
      <c r="B414" s="429" t="s">
        <v>308</v>
      </c>
      <c r="C414" s="289" t="s">
        <v>163</v>
      </c>
      <c r="D414" s="293"/>
      <c r="E414" s="293"/>
      <c r="F414" s="293"/>
      <c r="G414" s="293"/>
      <c r="H414" s="293"/>
      <c r="I414" s="293"/>
      <c r="J414" s="293"/>
      <c r="K414" s="293"/>
      <c r="L414" s="293"/>
      <c r="M414" s="293"/>
      <c r="N414" s="466"/>
      <c r="O414" s="293"/>
      <c r="P414" s="293"/>
      <c r="Q414" s="293"/>
      <c r="R414" s="293"/>
      <c r="S414" s="293"/>
      <c r="T414" s="293"/>
      <c r="U414" s="293"/>
      <c r="V414" s="293"/>
      <c r="W414" s="293"/>
      <c r="X414" s="293"/>
      <c r="Y414" s="409">
        <f>Y413</f>
        <v>0</v>
      </c>
      <c r="Z414" s="409">
        <f t="shared" ref="Z414" si="1132">Z413</f>
        <v>0</v>
      </c>
      <c r="AA414" s="409">
        <f t="shared" ref="AA414" si="1133">AA413</f>
        <v>0</v>
      </c>
      <c r="AB414" s="409">
        <f t="shared" ref="AB414" si="1134">AB413</f>
        <v>0</v>
      </c>
      <c r="AC414" s="409">
        <f t="shared" ref="AC414" si="1135">AC413</f>
        <v>0</v>
      </c>
      <c r="AD414" s="409">
        <f t="shared" ref="AD414" si="1136">AD413</f>
        <v>0</v>
      </c>
      <c r="AE414" s="409">
        <f t="shared" ref="AE414" si="1137">AE413</f>
        <v>0</v>
      </c>
      <c r="AF414" s="409">
        <f t="shared" ref="AF414" si="1138">AF413</f>
        <v>0</v>
      </c>
      <c r="AG414" s="409">
        <f t="shared" ref="AG414" si="1139">AG413</f>
        <v>0</v>
      </c>
      <c r="AH414" s="409">
        <f t="shared" ref="AH414" si="1140">AH413</f>
        <v>0</v>
      </c>
      <c r="AI414" s="409">
        <f t="shared" ref="AI414" si="1141">AI413</f>
        <v>0</v>
      </c>
      <c r="AJ414" s="409">
        <f t="shared" ref="AJ414" si="1142">AJ413</f>
        <v>0</v>
      </c>
      <c r="AK414" s="409">
        <f t="shared" ref="AK414" si="1143">AK413</f>
        <v>0</v>
      </c>
      <c r="AL414" s="409">
        <f t="shared" ref="AL414" si="1144">AL413</f>
        <v>0</v>
      </c>
      <c r="AM414" s="295"/>
    </row>
    <row r="415" spans="1:39" ht="15" outlineLevel="1">
      <c r="A415" s="530"/>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30">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ht="15" outlineLevel="1">
      <c r="A417" s="530"/>
      <c r="B417" s="429" t="s">
        <v>308</v>
      </c>
      <c r="C417" s="289" t="s">
        <v>163</v>
      </c>
      <c r="D417" s="293"/>
      <c r="E417" s="293"/>
      <c r="F417" s="293"/>
      <c r="G417" s="293"/>
      <c r="H417" s="293"/>
      <c r="I417" s="293"/>
      <c r="J417" s="293"/>
      <c r="K417" s="293"/>
      <c r="L417" s="293"/>
      <c r="M417" s="293"/>
      <c r="N417" s="466"/>
      <c r="O417" s="293"/>
      <c r="P417" s="293"/>
      <c r="Q417" s="293"/>
      <c r="R417" s="293"/>
      <c r="S417" s="293"/>
      <c r="T417" s="293"/>
      <c r="U417" s="293"/>
      <c r="V417" s="293"/>
      <c r="W417" s="293"/>
      <c r="X417" s="293"/>
      <c r="Y417" s="409">
        <f>Y416</f>
        <v>0</v>
      </c>
      <c r="Z417" s="409">
        <f t="shared" ref="Z417" si="1145">Z416</f>
        <v>0</v>
      </c>
      <c r="AA417" s="409">
        <f t="shared" ref="AA417" si="1146">AA416</f>
        <v>0</v>
      </c>
      <c r="AB417" s="409">
        <f t="shared" ref="AB417" si="1147">AB416</f>
        <v>0</v>
      </c>
      <c r="AC417" s="409">
        <f t="shared" ref="AC417" si="1148">AC416</f>
        <v>0</v>
      </c>
      <c r="AD417" s="409">
        <f t="shared" ref="AD417" si="1149">AD416</f>
        <v>0</v>
      </c>
      <c r="AE417" s="409">
        <f t="shared" ref="AE417" si="1150">AE416</f>
        <v>0</v>
      </c>
      <c r="AF417" s="409">
        <f t="shared" ref="AF417" si="1151">AF416</f>
        <v>0</v>
      </c>
      <c r="AG417" s="409">
        <f t="shared" ref="AG417" si="1152">AG416</f>
        <v>0</v>
      </c>
      <c r="AH417" s="409">
        <f t="shared" ref="AH417" si="1153">AH416</f>
        <v>0</v>
      </c>
      <c r="AI417" s="409">
        <f t="shared" ref="AI417" si="1154">AI416</f>
        <v>0</v>
      </c>
      <c r="AJ417" s="409">
        <f t="shared" ref="AJ417" si="1155">AJ416</f>
        <v>0</v>
      </c>
      <c r="AK417" s="409">
        <f t="shared" ref="AK417" si="1156">AK416</f>
        <v>0</v>
      </c>
      <c r="AL417" s="409">
        <f t="shared" ref="AL417" si="1157">AL416</f>
        <v>0</v>
      </c>
      <c r="AM417" s="295"/>
    </row>
    <row r="418" spans="1:39" ht="15" outlineLevel="1">
      <c r="A418" s="530"/>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45" outlineLevel="1">
      <c r="A419" s="530"/>
      <c r="B419" s="512" t="s">
        <v>497</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ht="15" outlineLevel="1">
      <c r="A420" s="530">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ht="15" outlineLevel="1">
      <c r="A421" s="530"/>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1158">Z420</f>
        <v>0</v>
      </c>
      <c r="AA421" s="409">
        <f t="shared" ref="AA421" si="1159">AA420</f>
        <v>0</v>
      </c>
      <c r="AB421" s="409">
        <f t="shared" ref="AB421" si="1160">AB420</f>
        <v>0</v>
      </c>
      <c r="AC421" s="409">
        <f t="shared" ref="AC421" si="1161">AC420</f>
        <v>0</v>
      </c>
      <c r="AD421" s="409">
        <f t="shared" ref="AD421" si="1162">AD420</f>
        <v>0</v>
      </c>
      <c r="AE421" s="409">
        <f t="shared" ref="AE421" si="1163">AE420</f>
        <v>0</v>
      </c>
      <c r="AF421" s="409">
        <f t="shared" ref="AF421" si="1164">AF420</f>
        <v>0</v>
      </c>
      <c r="AG421" s="409">
        <f t="shared" ref="AG421" si="1165">AG420</f>
        <v>0</v>
      </c>
      <c r="AH421" s="409">
        <f t="shared" ref="AH421" si="1166">AH420</f>
        <v>0</v>
      </c>
      <c r="AI421" s="409">
        <f t="shared" ref="AI421" si="1167">AI420</f>
        <v>0</v>
      </c>
      <c r="AJ421" s="409">
        <f t="shared" ref="AJ421" si="1168">AJ420</f>
        <v>0</v>
      </c>
      <c r="AK421" s="409">
        <f t="shared" ref="AK421" si="1169">AK420</f>
        <v>0</v>
      </c>
      <c r="AL421" s="409">
        <f t="shared" ref="AL421" si="1170">AL420</f>
        <v>0</v>
      </c>
      <c r="AM421" s="309"/>
    </row>
    <row r="422" spans="1:39" ht="15" outlineLevel="1">
      <c r="A422" s="530"/>
      <c r="B422" s="524"/>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30">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ht="15" outlineLevel="1">
      <c r="A424" s="530"/>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1171">Z423</f>
        <v>0</v>
      </c>
      <c r="AA424" s="409">
        <f t="shared" ref="AA424" si="1172">AA423</f>
        <v>0</v>
      </c>
      <c r="AB424" s="409">
        <f t="shared" ref="AB424" si="1173">AB423</f>
        <v>0</v>
      </c>
      <c r="AC424" s="409">
        <f t="shared" ref="AC424" si="1174">AC423</f>
        <v>0</v>
      </c>
      <c r="AD424" s="409">
        <f t="shared" ref="AD424" si="1175">AD423</f>
        <v>0</v>
      </c>
      <c r="AE424" s="409">
        <f t="shared" ref="AE424" si="1176">AE423</f>
        <v>0</v>
      </c>
      <c r="AF424" s="409">
        <f t="shared" ref="AF424" si="1177">AF423</f>
        <v>0</v>
      </c>
      <c r="AG424" s="409">
        <f t="shared" ref="AG424" si="1178">AG423</f>
        <v>0</v>
      </c>
      <c r="AH424" s="409">
        <f t="shared" ref="AH424" si="1179">AH423</f>
        <v>0</v>
      </c>
      <c r="AI424" s="409">
        <f t="shared" ref="AI424" si="1180">AI423</f>
        <v>0</v>
      </c>
      <c r="AJ424" s="409">
        <f t="shared" ref="AJ424" si="1181">AJ423</f>
        <v>0</v>
      </c>
      <c r="AK424" s="409">
        <f t="shared" ref="AK424" si="1182">AK423</f>
        <v>0</v>
      </c>
      <c r="AL424" s="409">
        <f t="shared" ref="AL424" si="1183">AL423</f>
        <v>0</v>
      </c>
      <c r="AM424" s="309"/>
    </row>
    <row r="425" spans="1:39" ht="15" outlineLevel="1">
      <c r="A425" s="530"/>
      <c r="B425" s="525"/>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30">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ht="15" outlineLevel="1">
      <c r="A427" s="530"/>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1184">Z426</f>
        <v>0</v>
      </c>
      <c r="AA427" s="409">
        <f t="shared" ref="AA427" si="1185">AA426</f>
        <v>0</v>
      </c>
      <c r="AB427" s="409">
        <f t="shared" ref="AB427" si="1186">AB426</f>
        <v>0</v>
      </c>
      <c r="AC427" s="409">
        <f t="shared" ref="AC427" si="1187">AC426</f>
        <v>0</v>
      </c>
      <c r="AD427" s="409">
        <f t="shared" ref="AD427" si="1188">AD426</f>
        <v>0</v>
      </c>
      <c r="AE427" s="409">
        <f t="shared" ref="AE427" si="1189">AE426</f>
        <v>0</v>
      </c>
      <c r="AF427" s="409">
        <f t="shared" ref="AF427" si="1190">AF426</f>
        <v>0</v>
      </c>
      <c r="AG427" s="409">
        <f t="shared" ref="AG427" si="1191">AG426</f>
        <v>0</v>
      </c>
      <c r="AH427" s="409">
        <f t="shared" ref="AH427" si="1192">AH426</f>
        <v>0</v>
      </c>
      <c r="AI427" s="409">
        <f t="shared" ref="AI427" si="1193">AI426</f>
        <v>0</v>
      </c>
      <c r="AJ427" s="409">
        <f t="shared" ref="AJ427" si="1194">AJ426</f>
        <v>0</v>
      </c>
      <c r="AK427" s="409">
        <f t="shared" ref="AK427" si="1195">AK426</f>
        <v>0</v>
      </c>
      <c r="AL427" s="409">
        <f t="shared" ref="AL427" si="1196">AL426</f>
        <v>0</v>
      </c>
      <c r="AM427" s="309"/>
    </row>
    <row r="428" spans="1:39" ht="15" outlineLevel="1">
      <c r="A428" s="530"/>
      <c r="B428" s="525"/>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30">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ht="15" outlineLevel="1">
      <c r="A430" s="530"/>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1197">Z429</f>
        <v>0</v>
      </c>
      <c r="AA430" s="409">
        <f t="shared" ref="AA430" si="1198">AA429</f>
        <v>0</v>
      </c>
      <c r="AB430" s="409">
        <f t="shared" ref="AB430" si="1199">AB429</f>
        <v>0</v>
      </c>
      <c r="AC430" s="409">
        <f t="shared" ref="AC430" si="1200">AC429</f>
        <v>0</v>
      </c>
      <c r="AD430" s="409">
        <f t="shared" ref="AD430" si="1201">AD429</f>
        <v>0</v>
      </c>
      <c r="AE430" s="409">
        <f t="shared" ref="AE430" si="1202">AE429</f>
        <v>0</v>
      </c>
      <c r="AF430" s="409">
        <f t="shared" ref="AF430" si="1203">AF429</f>
        <v>0</v>
      </c>
      <c r="AG430" s="409">
        <f t="shared" ref="AG430" si="1204">AG429</f>
        <v>0</v>
      </c>
      <c r="AH430" s="409">
        <f t="shared" ref="AH430" si="1205">AH429</f>
        <v>0</v>
      </c>
      <c r="AI430" s="409">
        <f t="shared" ref="AI430" si="1206">AI429</f>
        <v>0</v>
      </c>
      <c r="AJ430" s="409">
        <f t="shared" ref="AJ430" si="1207">AJ429</f>
        <v>0</v>
      </c>
      <c r="AK430" s="409">
        <f t="shared" ref="AK430" si="1208">AK429</f>
        <v>0</v>
      </c>
      <c r="AL430" s="409">
        <f t="shared" ref="AL430" si="1209">AL429</f>
        <v>0</v>
      </c>
      <c r="AM430" s="309"/>
    </row>
    <row r="431" spans="1:39" ht="15" outlineLevel="1">
      <c r="A431" s="530"/>
      <c r="B431" s="525"/>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30">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ht="15" outlineLevel="1">
      <c r="A433" s="530"/>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1210">Z432</f>
        <v>0</v>
      </c>
      <c r="AA433" s="409">
        <f t="shared" ref="AA433" si="1211">AA432</f>
        <v>0</v>
      </c>
      <c r="AB433" s="409">
        <f t="shared" ref="AB433" si="1212">AB432</f>
        <v>0</v>
      </c>
      <c r="AC433" s="409">
        <f t="shared" ref="AC433" si="1213">AC432</f>
        <v>0</v>
      </c>
      <c r="AD433" s="409">
        <f t="shared" ref="AD433" si="1214">AD432</f>
        <v>0</v>
      </c>
      <c r="AE433" s="409">
        <f t="shared" ref="AE433" si="1215">AE432</f>
        <v>0</v>
      </c>
      <c r="AF433" s="409">
        <f t="shared" ref="AF433" si="1216">AF432</f>
        <v>0</v>
      </c>
      <c r="AG433" s="409">
        <f t="shared" ref="AG433" si="1217">AG432</f>
        <v>0</v>
      </c>
      <c r="AH433" s="409">
        <f t="shared" ref="AH433" si="1218">AH432</f>
        <v>0</v>
      </c>
      <c r="AI433" s="409">
        <f t="shared" ref="AI433" si="1219">AI432</f>
        <v>0</v>
      </c>
      <c r="AJ433" s="409">
        <f t="shared" ref="AJ433" si="1220">AJ432</f>
        <v>0</v>
      </c>
      <c r="AK433" s="409">
        <f t="shared" ref="AK433" si="1221">AK432</f>
        <v>0</v>
      </c>
      <c r="AL433" s="409">
        <f t="shared" ref="AL433" si="1222">AL432</f>
        <v>0</v>
      </c>
      <c r="AM433" s="309"/>
    </row>
    <row r="434" spans="1:40" ht="15" outlineLevel="1">
      <c r="A434" s="530"/>
      <c r="B434" s="525"/>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45" outlineLevel="1">
      <c r="A435" s="530"/>
      <c r="B435" s="502"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30">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ht="15" outlineLevel="1">
      <c r="A437" s="530"/>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1223">Z436</f>
        <v>0</v>
      </c>
      <c r="AA437" s="409">
        <f t="shared" ref="AA437" si="1224">AA436</f>
        <v>0</v>
      </c>
      <c r="AB437" s="409">
        <f t="shared" ref="AB437" si="1225">AB436</f>
        <v>0</v>
      </c>
      <c r="AC437" s="409">
        <f t="shared" ref="AC437" si="1226">AC436</f>
        <v>0</v>
      </c>
      <c r="AD437" s="409">
        <f t="shared" ref="AD437" si="1227">AD436</f>
        <v>0</v>
      </c>
      <c r="AE437" s="409">
        <f t="shared" ref="AE437" si="1228">AE436</f>
        <v>0</v>
      </c>
      <c r="AF437" s="409">
        <f t="shared" ref="AF437" si="1229">AF436</f>
        <v>0</v>
      </c>
      <c r="AG437" s="409">
        <f t="shared" ref="AG437" si="1230">AG436</f>
        <v>0</v>
      </c>
      <c r="AH437" s="409">
        <f t="shared" ref="AH437" si="1231">AH436</f>
        <v>0</v>
      </c>
      <c r="AI437" s="409">
        <f t="shared" ref="AI437" si="1232">AI436</f>
        <v>0</v>
      </c>
      <c r="AJ437" s="409">
        <f t="shared" ref="AJ437" si="1233">AJ436</f>
        <v>0</v>
      </c>
      <c r="AK437" s="409">
        <f t="shared" ref="AK437" si="1234">AK436</f>
        <v>0</v>
      </c>
      <c r="AL437" s="409">
        <f t="shared" ref="AL437" si="1235">AL436</f>
        <v>0</v>
      </c>
      <c r="AM437" s="295"/>
    </row>
    <row r="438" spans="1:40" ht="15" outlineLevel="1">
      <c r="A438" s="530"/>
      <c r="B438" s="526"/>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30" outlineLevel="1">
      <c r="A439" s="530">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ht="15" outlineLevel="1">
      <c r="A440" s="530"/>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1236">Z439</f>
        <v>0</v>
      </c>
      <c r="AA440" s="409">
        <f t="shared" ref="AA440" si="1237">AA439</f>
        <v>0</v>
      </c>
      <c r="AB440" s="409">
        <f t="shared" ref="AB440" si="1238">AB439</f>
        <v>0</v>
      </c>
      <c r="AC440" s="409">
        <f t="shared" ref="AC440" si="1239">AC439</f>
        <v>0</v>
      </c>
      <c r="AD440" s="409">
        <f t="shared" ref="AD440" si="1240">AD439</f>
        <v>0</v>
      </c>
      <c r="AE440" s="409">
        <f t="shared" ref="AE440" si="1241">AE439</f>
        <v>0</v>
      </c>
      <c r="AF440" s="409">
        <f t="shared" ref="AF440" si="1242">AF439</f>
        <v>0</v>
      </c>
      <c r="AG440" s="409">
        <f t="shared" ref="AG440" si="1243">AG439</f>
        <v>0</v>
      </c>
      <c r="AH440" s="409">
        <f t="shared" ref="AH440" si="1244">AH439</f>
        <v>0</v>
      </c>
      <c r="AI440" s="409">
        <f t="shared" ref="AI440" si="1245">AI439</f>
        <v>0</v>
      </c>
      <c r="AJ440" s="409">
        <f t="shared" ref="AJ440" si="1246">AJ439</f>
        <v>0</v>
      </c>
      <c r="AK440" s="409">
        <f t="shared" ref="AK440" si="1247">AK439</f>
        <v>0</v>
      </c>
      <c r="AL440" s="409">
        <f t="shared" ref="AL440" si="1248">AL439</f>
        <v>0</v>
      </c>
      <c r="AM440" s="295"/>
    </row>
    <row r="441" spans="1:40" ht="15" outlineLevel="1">
      <c r="A441" s="530"/>
      <c r="B441" s="526"/>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30">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ht="15" outlineLevel="1">
      <c r="A443" s="530"/>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1249">Z442</f>
        <v>0</v>
      </c>
      <c r="AA443" s="409">
        <f t="shared" ref="AA443" si="1250">AA442</f>
        <v>0</v>
      </c>
      <c r="AB443" s="409">
        <f t="shared" ref="AB443" si="1251">AB442</f>
        <v>0</v>
      </c>
      <c r="AC443" s="409">
        <f t="shared" ref="AC443" si="1252">AC442</f>
        <v>0</v>
      </c>
      <c r="AD443" s="409">
        <f t="shared" ref="AD443" si="1253">AD442</f>
        <v>0</v>
      </c>
      <c r="AE443" s="409">
        <f t="shared" ref="AE443" si="1254">AE442</f>
        <v>0</v>
      </c>
      <c r="AF443" s="409">
        <f t="shared" ref="AF443" si="1255">AF442</f>
        <v>0</v>
      </c>
      <c r="AG443" s="409">
        <f t="shared" ref="AG443" si="1256">AG442</f>
        <v>0</v>
      </c>
      <c r="AH443" s="409">
        <f t="shared" ref="AH443" si="1257">AH442</f>
        <v>0</v>
      </c>
      <c r="AI443" s="409">
        <f t="shared" ref="AI443" si="1258">AI442</f>
        <v>0</v>
      </c>
      <c r="AJ443" s="409">
        <f t="shared" ref="AJ443" si="1259">AJ442</f>
        <v>0</v>
      </c>
      <c r="AK443" s="409">
        <f t="shared" ref="AK443" si="1260">AK442</f>
        <v>0</v>
      </c>
      <c r="AL443" s="409">
        <f t="shared" ref="AL443" si="1261">AL442</f>
        <v>0</v>
      </c>
      <c r="AM443" s="304"/>
    </row>
    <row r="444" spans="1:40" ht="15" outlineLevel="1">
      <c r="A444" s="530"/>
      <c r="B444" s="526"/>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45" outlineLevel="1">
      <c r="A445" s="530"/>
      <c r="B445" s="502"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ht="15" outlineLevel="1">
      <c r="A446" s="530">
        <v>14</v>
      </c>
      <c r="B446" s="526"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ht="15" outlineLevel="1">
      <c r="A447" s="530"/>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1262">Z446</f>
        <v>0</v>
      </c>
      <c r="AA447" s="409">
        <f t="shared" ref="AA447" si="1263">AA446</f>
        <v>0</v>
      </c>
      <c r="AB447" s="409">
        <f t="shared" ref="AB447" si="1264">AB446</f>
        <v>0</v>
      </c>
      <c r="AC447" s="409">
        <f t="shared" ref="AC447" si="1265">AC446</f>
        <v>0</v>
      </c>
      <c r="AD447" s="409">
        <f t="shared" ref="AD447" si="1266">AD446</f>
        <v>0</v>
      </c>
      <c r="AE447" s="409">
        <f t="shared" ref="AE447" si="1267">AE446</f>
        <v>0</v>
      </c>
      <c r="AF447" s="409">
        <f t="shared" ref="AF447" si="1268">AF446</f>
        <v>0</v>
      </c>
      <c r="AG447" s="409">
        <f t="shared" ref="AG447" si="1269">AG446</f>
        <v>0</v>
      </c>
      <c r="AH447" s="409">
        <f t="shared" ref="AH447" si="1270">AH446</f>
        <v>0</v>
      </c>
      <c r="AI447" s="409">
        <f t="shared" ref="AI447" si="1271">AI446</f>
        <v>0</v>
      </c>
      <c r="AJ447" s="409">
        <f t="shared" ref="AJ447" si="1272">AJ446</f>
        <v>0</v>
      </c>
      <c r="AK447" s="409">
        <f t="shared" ref="AK447" si="1273">AK446</f>
        <v>0</v>
      </c>
      <c r="AL447" s="409">
        <f t="shared" ref="AL447" si="1274">AL446</f>
        <v>0</v>
      </c>
      <c r="AM447" s="295"/>
    </row>
    <row r="448" spans="1:40" ht="15" outlineLevel="1">
      <c r="A448" s="530"/>
      <c r="B448" s="526"/>
      <c r="C448" s="303"/>
      <c r="D448" s="289"/>
      <c r="E448" s="289"/>
      <c r="F448" s="289"/>
      <c r="G448" s="289"/>
      <c r="H448" s="289"/>
      <c r="I448" s="289"/>
      <c r="J448" s="289"/>
      <c r="K448" s="289"/>
      <c r="L448" s="289"/>
      <c r="M448" s="289"/>
      <c r="N448" s="466"/>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8"/>
    </row>
    <row r="449" spans="1:40" s="307" customFormat="1" ht="15.45" outlineLevel="1">
      <c r="A449" s="530"/>
      <c r="B449" s="502" t="s">
        <v>489</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5"/>
      <c r="AN449" s="629"/>
    </row>
    <row r="450" spans="1:40" ht="15" outlineLevel="1">
      <c r="A450" s="530">
        <v>15</v>
      </c>
      <c r="B450" s="429" t="s">
        <v>494</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ht="15" outlineLevel="1">
      <c r="A451" s="530"/>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1275">Z450</f>
        <v>0</v>
      </c>
      <c r="AA451" s="409">
        <f t="shared" si="1275"/>
        <v>0</v>
      </c>
      <c r="AB451" s="409">
        <f t="shared" si="1275"/>
        <v>0</v>
      </c>
      <c r="AC451" s="409">
        <f t="shared" si="1275"/>
        <v>0</v>
      </c>
      <c r="AD451" s="409">
        <f t="shared" si="1275"/>
        <v>0</v>
      </c>
      <c r="AE451" s="409">
        <f t="shared" si="1275"/>
        <v>0</v>
      </c>
      <c r="AF451" s="409">
        <f t="shared" si="1275"/>
        <v>0</v>
      </c>
      <c r="AG451" s="409">
        <f t="shared" si="1275"/>
        <v>0</v>
      </c>
      <c r="AH451" s="409">
        <f t="shared" si="1275"/>
        <v>0</v>
      </c>
      <c r="AI451" s="409">
        <f t="shared" si="1275"/>
        <v>0</v>
      </c>
      <c r="AJ451" s="409">
        <f t="shared" si="1275"/>
        <v>0</v>
      </c>
      <c r="AK451" s="409">
        <f t="shared" si="1275"/>
        <v>0</v>
      </c>
      <c r="AL451" s="409">
        <f t="shared" si="1275"/>
        <v>0</v>
      </c>
      <c r="AM451" s="295"/>
    </row>
    <row r="452" spans="1:40" ht="15" outlineLevel="1">
      <c r="A452" s="530"/>
      <c r="B452" s="526"/>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ht="15" outlineLevel="1">
      <c r="A453" s="530">
        <v>16</v>
      </c>
      <c r="B453" s="527" t="s">
        <v>490</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ht="15" outlineLevel="1">
      <c r="A454" s="530"/>
      <c r="B454" s="527"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1276">Z453</f>
        <v>0</v>
      </c>
      <c r="AA454" s="409">
        <f t="shared" si="1276"/>
        <v>0</v>
      </c>
      <c r="AB454" s="409">
        <f t="shared" si="1276"/>
        <v>0</v>
      </c>
      <c r="AC454" s="409">
        <f t="shared" si="1276"/>
        <v>0</v>
      </c>
      <c r="AD454" s="409">
        <f t="shared" si="1276"/>
        <v>0</v>
      </c>
      <c r="AE454" s="409">
        <f t="shared" si="1276"/>
        <v>0</v>
      </c>
      <c r="AF454" s="409">
        <f t="shared" si="1276"/>
        <v>0</v>
      </c>
      <c r="AG454" s="409">
        <f t="shared" si="1276"/>
        <v>0</v>
      </c>
      <c r="AH454" s="409">
        <f t="shared" si="1276"/>
        <v>0</v>
      </c>
      <c r="AI454" s="409">
        <f t="shared" si="1276"/>
        <v>0</v>
      </c>
      <c r="AJ454" s="409">
        <f t="shared" si="1276"/>
        <v>0</v>
      </c>
      <c r="AK454" s="409">
        <f t="shared" si="1276"/>
        <v>0</v>
      </c>
      <c r="AL454" s="409">
        <f t="shared" si="1276"/>
        <v>0</v>
      </c>
      <c r="AM454" s="295"/>
    </row>
    <row r="455" spans="1:40" s="281" customFormat="1" ht="15" outlineLevel="1">
      <c r="A455" s="530"/>
      <c r="B455" s="527"/>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45" outlineLevel="1">
      <c r="A456" s="530"/>
      <c r="B456" s="528" t="s">
        <v>495</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ht="15" outlineLevel="1">
      <c r="A457" s="530">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ht="15" outlineLevel="1">
      <c r="A458" s="530"/>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1277">Z457</f>
        <v>0</v>
      </c>
      <c r="AA458" s="409">
        <f t="shared" si="1277"/>
        <v>0</v>
      </c>
      <c r="AB458" s="409">
        <f t="shared" si="1277"/>
        <v>0</v>
      </c>
      <c r="AC458" s="409">
        <f t="shared" si="1277"/>
        <v>0</v>
      </c>
      <c r="AD458" s="409">
        <f t="shared" si="1277"/>
        <v>0</v>
      </c>
      <c r="AE458" s="409">
        <f t="shared" si="1277"/>
        <v>0</v>
      </c>
      <c r="AF458" s="409">
        <f t="shared" si="1277"/>
        <v>0</v>
      </c>
      <c r="AG458" s="409">
        <f t="shared" si="1277"/>
        <v>0</v>
      </c>
      <c r="AH458" s="409">
        <f t="shared" si="1277"/>
        <v>0</v>
      </c>
      <c r="AI458" s="409">
        <f t="shared" si="1277"/>
        <v>0</v>
      </c>
      <c r="AJ458" s="409">
        <f t="shared" si="1277"/>
        <v>0</v>
      </c>
      <c r="AK458" s="409">
        <f t="shared" si="1277"/>
        <v>0</v>
      </c>
      <c r="AL458" s="409">
        <f t="shared" si="1277"/>
        <v>0</v>
      </c>
      <c r="AM458" s="304"/>
    </row>
    <row r="459" spans="1:40" ht="15" outlineLevel="1">
      <c r="A459" s="530"/>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ht="15" outlineLevel="1">
      <c r="A460" s="530">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ht="15" outlineLevel="1">
      <c r="A461" s="530"/>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1278">Z460</f>
        <v>0</v>
      </c>
      <c r="AA461" s="409">
        <f t="shared" si="1278"/>
        <v>0</v>
      </c>
      <c r="AB461" s="409">
        <f t="shared" si="1278"/>
        <v>0</v>
      </c>
      <c r="AC461" s="409">
        <f t="shared" si="1278"/>
        <v>0</v>
      </c>
      <c r="AD461" s="409">
        <f t="shared" si="1278"/>
        <v>0</v>
      </c>
      <c r="AE461" s="409">
        <f t="shared" si="1278"/>
        <v>0</v>
      </c>
      <c r="AF461" s="409">
        <f t="shared" si="1278"/>
        <v>0</v>
      </c>
      <c r="AG461" s="409">
        <f t="shared" si="1278"/>
        <v>0</v>
      </c>
      <c r="AH461" s="409">
        <f t="shared" si="1278"/>
        <v>0</v>
      </c>
      <c r="AI461" s="409">
        <f t="shared" si="1278"/>
        <v>0</v>
      </c>
      <c r="AJ461" s="409">
        <f t="shared" si="1278"/>
        <v>0</v>
      </c>
      <c r="AK461" s="409">
        <f t="shared" si="1278"/>
        <v>0</v>
      </c>
      <c r="AL461" s="409">
        <f t="shared" si="1278"/>
        <v>0</v>
      </c>
      <c r="AM461" s="304"/>
    </row>
    <row r="462" spans="1:40" ht="15" outlineLevel="1">
      <c r="A462" s="530"/>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ht="15" outlineLevel="1">
      <c r="A463" s="530">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ht="15" outlineLevel="1">
      <c r="A464" s="530"/>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1279">Z463</f>
        <v>0</v>
      </c>
      <c r="AA464" s="409">
        <f t="shared" si="1279"/>
        <v>0</v>
      </c>
      <c r="AB464" s="409">
        <f t="shared" si="1279"/>
        <v>0</v>
      </c>
      <c r="AC464" s="409">
        <f t="shared" si="1279"/>
        <v>0</v>
      </c>
      <c r="AD464" s="409">
        <f t="shared" si="1279"/>
        <v>0</v>
      </c>
      <c r="AE464" s="409">
        <f t="shared" si="1279"/>
        <v>0</v>
      </c>
      <c r="AF464" s="409">
        <f t="shared" si="1279"/>
        <v>0</v>
      </c>
      <c r="AG464" s="409">
        <f t="shared" si="1279"/>
        <v>0</v>
      </c>
      <c r="AH464" s="409">
        <f t="shared" si="1279"/>
        <v>0</v>
      </c>
      <c r="AI464" s="409">
        <f t="shared" si="1279"/>
        <v>0</v>
      </c>
      <c r="AJ464" s="409">
        <f t="shared" si="1279"/>
        <v>0</v>
      </c>
      <c r="AK464" s="409">
        <f t="shared" si="1279"/>
        <v>0</v>
      </c>
      <c r="AL464" s="409">
        <f t="shared" si="1279"/>
        <v>0</v>
      </c>
      <c r="AM464" s="295"/>
    </row>
    <row r="465" spans="1:39" ht="15" outlineLevel="1">
      <c r="A465" s="530"/>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ht="15" outlineLevel="1">
      <c r="A466" s="530">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ht="15" outlineLevel="1">
      <c r="A467" s="530"/>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1280">Y466</f>
        <v>0</v>
      </c>
      <c r="Z467" s="409">
        <f t="shared" si="1280"/>
        <v>0</v>
      </c>
      <c r="AA467" s="409">
        <f t="shared" si="1280"/>
        <v>0</v>
      </c>
      <c r="AB467" s="409">
        <f t="shared" si="1280"/>
        <v>0</v>
      </c>
      <c r="AC467" s="409">
        <f t="shared" si="1280"/>
        <v>0</v>
      </c>
      <c r="AD467" s="409">
        <f t="shared" si="1280"/>
        <v>0</v>
      </c>
      <c r="AE467" s="409">
        <f t="shared" si="1280"/>
        <v>0</v>
      </c>
      <c r="AF467" s="409">
        <f t="shared" si="1280"/>
        <v>0</v>
      </c>
      <c r="AG467" s="409">
        <f t="shared" si="1280"/>
        <v>0</v>
      </c>
      <c r="AH467" s="409">
        <f t="shared" si="1280"/>
        <v>0</v>
      </c>
      <c r="AI467" s="409">
        <f t="shared" si="1280"/>
        <v>0</v>
      </c>
      <c r="AJ467" s="409">
        <f t="shared" si="1280"/>
        <v>0</v>
      </c>
      <c r="AK467" s="409">
        <f t="shared" si="1280"/>
        <v>0</v>
      </c>
      <c r="AL467" s="409">
        <f t="shared" si="1280"/>
        <v>0</v>
      </c>
      <c r="AM467" s="304"/>
    </row>
    <row r="468" spans="1:39" ht="15.45" outlineLevel="1">
      <c r="A468" s="530"/>
      <c r="B468" s="529"/>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45" outlineLevel="1">
      <c r="A469" s="530"/>
      <c r="B469" s="522" t="s">
        <v>502</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45" outlineLevel="1">
      <c r="A470" s="530"/>
      <c r="B470" s="502" t="s">
        <v>498</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ht="15" outlineLevel="1">
      <c r="A471" s="530">
        <v>21</v>
      </c>
      <c r="B471" s="426" t="s">
        <v>113</v>
      </c>
      <c r="C471" s="289" t="s">
        <v>25</v>
      </c>
      <c r="D471" s="293">
        <v>224960.45</v>
      </c>
      <c r="E471" s="293">
        <v>224960.44836195992</v>
      </c>
      <c r="F471" s="293">
        <v>224960.44836195992</v>
      </c>
      <c r="G471" s="293">
        <v>224960.44836195992</v>
      </c>
      <c r="H471" s="293">
        <v>224960.44836195992</v>
      </c>
      <c r="I471" s="293">
        <v>224960.44836195992</v>
      </c>
      <c r="J471" s="293">
        <v>224960.44836195992</v>
      </c>
      <c r="K471" s="293">
        <v>224958.10250466131</v>
      </c>
      <c r="L471" s="293">
        <v>224958.10250466131</v>
      </c>
      <c r="M471" s="293">
        <v>224400.25654900252</v>
      </c>
      <c r="N471" s="289"/>
      <c r="O471" s="293">
        <v>15.72</v>
      </c>
      <c r="P471" s="293">
        <v>15.722059662892436</v>
      </c>
      <c r="Q471" s="293">
        <v>15.722059662892436</v>
      </c>
      <c r="R471" s="293">
        <v>15.722059662892436</v>
      </c>
      <c r="S471" s="293">
        <v>15.722059662892436</v>
      </c>
      <c r="T471" s="293">
        <v>15.722059662892436</v>
      </c>
      <c r="U471" s="293">
        <v>15.722059662892436</v>
      </c>
      <c r="V471" s="293">
        <v>15.721825077162576</v>
      </c>
      <c r="W471" s="293">
        <v>15.721825077162576</v>
      </c>
      <c r="X471" s="293">
        <v>15.684424730412587</v>
      </c>
      <c r="Y471" s="408">
        <v>1</v>
      </c>
      <c r="Z471" s="408"/>
      <c r="AA471" s="408"/>
      <c r="AB471" s="408"/>
      <c r="AC471" s="408"/>
      <c r="AD471" s="408"/>
      <c r="AE471" s="408"/>
      <c r="AF471" s="408"/>
      <c r="AG471" s="408"/>
      <c r="AH471" s="408"/>
      <c r="AI471" s="408"/>
      <c r="AJ471" s="408"/>
      <c r="AK471" s="408"/>
      <c r="AL471" s="408"/>
      <c r="AM471" s="294">
        <f>SUM(Y471:AL471)</f>
        <v>1</v>
      </c>
    </row>
    <row r="472" spans="1:39" ht="15" outlineLevel="1">
      <c r="A472" s="530"/>
      <c r="B472" s="429" t="s">
        <v>308</v>
      </c>
      <c r="C472" s="289" t="s">
        <v>163</v>
      </c>
      <c r="D472" s="293"/>
      <c r="E472" s="293"/>
      <c r="F472" s="293"/>
      <c r="G472" s="293"/>
      <c r="H472" s="293"/>
      <c r="I472" s="293"/>
      <c r="J472" s="293"/>
      <c r="K472" s="293"/>
      <c r="L472" s="293"/>
      <c r="M472" s="293"/>
      <c r="N472" s="289"/>
      <c r="O472" s="293"/>
      <c r="P472" s="293"/>
      <c r="Q472" s="293"/>
      <c r="R472" s="293"/>
      <c r="S472" s="293"/>
      <c r="T472" s="293"/>
      <c r="U472" s="293"/>
      <c r="V472" s="293"/>
      <c r="W472" s="293"/>
      <c r="X472" s="293"/>
      <c r="Y472" s="409">
        <v>1</v>
      </c>
      <c r="Z472" s="409">
        <v>0</v>
      </c>
      <c r="AA472" s="409">
        <v>0</v>
      </c>
      <c r="AB472" s="409">
        <v>0</v>
      </c>
      <c r="AC472" s="409">
        <f t="shared" ref="AC472" si="1281">AC471</f>
        <v>0</v>
      </c>
      <c r="AD472" s="409">
        <f t="shared" ref="AD472" si="1282">AD471</f>
        <v>0</v>
      </c>
      <c r="AE472" s="409">
        <f t="shared" ref="AE472" si="1283">AE471</f>
        <v>0</v>
      </c>
      <c r="AF472" s="409">
        <f t="shared" ref="AF472" si="1284">AF471</f>
        <v>0</v>
      </c>
      <c r="AG472" s="409">
        <f t="shared" ref="AG472" si="1285">AG471</f>
        <v>0</v>
      </c>
      <c r="AH472" s="409">
        <f t="shared" ref="AH472" si="1286">AH471</f>
        <v>0</v>
      </c>
      <c r="AI472" s="409">
        <f t="shared" ref="AI472" si="1287">AI471</f>
        <v>0</v>
      </c>
      <c r="AJ472" s="409">
        <f t="shared" ref="AJ472" si="1288">AJ471</f>
        <v>0</v>
      </c>
      <c r="AK472" s="409">
        <f t="shared" ref="AK472" si="1289">AK471</f>
        <v>0</v>
      </c>
      <c r="AL472" s="409">
        <f t="shared" ref="AL472" si="1290">AL471</f>
        <v>0</v>
      </c>
      <c r="AM472" s="304"/>
    </row>
    <row r="473" spans="1:39" ht="15" outlineLevel="1">
      <c r="A473" s="530"/>
      <c r="B473" s="42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420"/>
      <c r="Z473" s="423"/>
      <c r="AA473" s="423"/>
      <c r="AB473" s="423"/>
      <c r="AC473" s="423"/>
      <c r="AD473" s="423"/>
      <c r="AE473" s="423"/>
      <c r="AF473" s="423"/>
      <c r="AG473" s="423"/>
      <c r="AH473" s="423"/>
      <c r="AI473" s="423"/>
      <c r="AJ473" s="423"/>
      <c r="AK473" s="423"/>
      <c r="AL473" s="423"/>
      <c r="AM473" s="304"/>
    </row>
    <row r="474" spans="1:39" ht="30" outlineLevel="1">
      <c r="A474" s="530">
        <v>22</v>
      </c>
      <c r="B474" s="426" t="s">
        <v>114</v>
      </c>
      <c r="C474" s="289" t="s">
        <v>25</v>
      </c>
      <c r="D474" s="293">
        <v>1493.34</v>
      </c>
      <c r="E474" s="293">
        <v>1493.338</v>
      </c>
      <c r="F474" s="293">
        <v>1493.338</v>
      </c>
      <c r="G474" s="293">
        <v>1493.338</v>
      </c>
      <c r="H474" s="293">
        <v>1493.338</v>
      </c>
      <c r="I474" s="293">
        <v>1493.338</v>
      </c>
      <c r="J474" s="293">
        <v>1493.338</v>
      </c>
      <c r="K474" s="293">
        <v>1493.338</v>
      </c>
      <c r="L474" s="293">
        <v>1493.338</v>
      </c>
      <c r="M474" s="293">
        <v>1493.338</v>
      </c>
      <c r="N474" s="289"/>
      <c r="O474" s="293">
        <v>0.16</v>
      </c>
      <c r="P474" s="293">
        <v>-0.16170000000000001</v>
      </c>
      <c r="Q474" s="293">
        <v>-0.16170000000000001</v>
      </c>
      <c r="R474" s="293">
        <v>-0.16170000000000001</v>
      </c>
      <c r="S474" s="293">
        <v>-0.16170000000000001</v>
      </c>
      <c r="T474" s="293">
        <v>-0.16170000000000001</v>
      </c>
      <c r="U474" s="293">
        <v>-0.16170000000000001</v>
      </c>
      <c r="V474" s="293">
        <v>-0.16170000000000001</v>
      </c>
      <c r="W474" s="293">
        <v>-0.16170000000000001</v>
      </c>
      <c r="X474" s="293">
        <v>-0.16170000000000001</v>
      </c>
      <c r="Y474" s="408">
        <v>1</v>
      </c>
      <c r="Z474" s="408"/>
      <c r="AA474" s="408"/>
      <c r="AB474" s="408"/>
      <c r="AC474" s="408"/>
      <c r="AD474" s="408"/>
      <c r="AE474" s="408"/>
      <c r="AF474" s="408"/>
      <c r="AG474" s="408"/>
      <c r="AH474" s="408"/>
      <c r="AI474" s="408"/>
      <c r="AJ474" s="408"/>
      <c r="AK474" s="408"/>
      <c r="AL474" s="408"/>
      <c r="AM474" s="294">
        <f>SUM(Y474:AL474)</f>
        <v>1</v>
      </c>
    </row>
    <row r="475" spans="1:39" ht="15" outlineLevel="1">
      <c r="A475" s="530"/>
      <c r="B475" s="429" t="s">
        <v>308</v>
      </c>
      <c r="C475" s="289" t="s">
        <v>163</v>
      </c>
      <c r="D475" s="293"/>
      <c r="E475" s="293"/>
      <c r="F475" s="293"/>
      <c r="G475" s="293"/>
      <c r="H475" s="293"/>
      <c r="I475" s="293"/>
      <c r="J475" s="293"/>
      <c r="K475" s="293"/>
      <c r="L475" s="293"/>
      <c r="M475" s="293"/>
      <c r="N475" s="289"/>
      <c r="O475" s="293"/>
      <c r="P475" s="293"/>
      <c r="Q475" s="293"/>
      <c r="R475" s="293"/>
      <c r="S475" s="293"/>
      <c r="T475" s="293"/>
      <c r="U475" s="293"/>
      <c r="V475" s="293"/>
      <c r="W475" s="293"/>
      <c r="X475" s="293"/>
      <c r="Y475" s="409">
        <v>1</v>
      </c>
      <c r="Z475" s="409">
        <v>0</v>
      </c>
      <c r="AA475" s="409">
        <v>0</v>
      </c>
      <c r="AB475" s="409">
        <v>0</v>
      </c>
      <c r="AC475" s="409">
        <f t="shared" ref="AC475" si="1291">AC474</f>
        <v>0</v>
      </c>
      <c r="AD475" s="409">
        <f t="shared" ref="AD475" si="1292">AD474</f>
        <v>0</v>
      </c>
      <c r="AE475" s="409">
        <f t="shared" ref="AE475" si="1293">AE474</f>
        <v>0</v>
      </c>
      <c r="AF475" s="409">
        <f t="shared" ref="AF475" si="1294">AF474</f>
        <v>0</v>
      </c>
      <c r="AG475" s="409">
        <f t="shared" ref="AG475" si="1295">AG474</f>
        <v>0</v>
      </c>
      <c r="AH475" s="409">
        <f t="shared" ref="AH475" si="1296">AH474</f>
        <v>0</v>
      </c>
      <c r="AI475" s="409">
        <f t="shared" ref="AI475" si="1297">AI474</f>
        <v>0</v>
      </c>
      <c r="AJ475" s="409">
        <f t="shared" ref="AJ475" si="1298">AJ474</f>
        <v>0</v>
      </c>
      <c r="AK475" s="409">
        <f t="shared" ref="AK475" si="1299">AK474</f>
        <v>0</v>
      </c>
      <c r="AL475" s="409">
        <f t="shared" ref="AL475" si="1300">AL474</f>
        <v>0</v>
      </c>
      <c r="AM475" s="304"/>
    </row>
    <row r="476" spans="1:39" ht="15" outlineLevel="1">
      <c r="A476" s="530"/>
      <c r="B476" s="42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420"/>
      <c r="Z476" s="423"/>
      <c r="AA476" s="423"/>
      <c r="AB476" s="423"/>
      <c r="AC476" s="423"/>
      <c r="AD476" s="423"/>
      <c r="AE476" s="423"/>
      <c r="AF476" s="423"/>
      <c r="AG476" s="423"/>
      <c r="AH476" s="423"/>
      <c r="AI476" s="423"/>
      <c r="AJ476" s="423"/>
      <c r="AK476" s="423"/>
      <c r="AL476" s="423"/>
      <c r="AM476" s="304"/>
    </row>
    <row r="477" spans="1:39" ht="15" outlineLevel="1">
      <c r="A477" s="530">
        <v>23</v>
      </c>
      <c r="B477" s="426" t="s">
        <v>115</v>
      </c>
      <c r="C477" s="289" t="s">
        <v>25</v>
      </c>
      <c r="D477" s="293"/>
      <c r="E477" s="293"/>
      <c r="F477" s="293"/>
      <c r="G477" s="293"/>
      <c r="H477" s="293"/>
      <c r="I477" s="293"/>
      <c r="J477" s="293"/>
      <c r="K477" s="293"/>
      <c r="L477" s="293"/>
      <c r="M477" s="293"/>
      <c r="N477" s="289"/>
      <c r="O477" s="293"/>
      <c r="P477" s="293"/>
      <c r="Q477" s="293"/>
      <c r="R477" s="293"/>
      <c r="S477" s="293"/>
      <c r="T477" s="293"/>
      <c r="U477" s="293"/>
      <c r="V477" s="293"/>
      <c r="W477" s="293"/>
      <c r="X477" s="293"/>
      <c r="Y477" s="408"/>
      <c r="Z477" s="408"/>
      <c r="AA477" s="408"/>
      <c r="AB477" s="408"/>
      <c r="AC477" s="408"/>
      <c r="AD477" s="408"/>
      <c r="AE477" s="408"/>
      <c r="AF477" s="408"/>
      <c r="AG477" s="408"/>
      <c r="AH477" s="408"/>
      <c r="AI477" s="408"/>
      <c r="AJ477" s="408"/>
      <c r="AK477" s="408"/>
      <c r="AL477" s="408"/>
      <c r="AM477" s="294">
        <f>SUM(Y477:AL477)</f>
        <v>0</v>
      </c>
    </row>
    <row r="478" spans="1:39" ht="15" outlineLevel="1">
      <c r="A478" s="530"/>
      <c r="B478" s="429" t="s">
        <v>308</v>
      </c>
      <c r="C478" s="289" t="s">
        <v>163</v>
      </c>
      <c r="D478" s="293"/>
      <c r="E478" s="293"/>
      <c r="F478" s="293"/>
      <c r="G478" s="293"/>
      <c r="H478" s="293"/>
      <c r="I478" s="293"/>
      <c r="J478" s="293"/>
      <c r="K478" s="293"/>
      <c r="L478" s="293"/>
      <c r="M478" s="293"/>
      <c r="N478" s="289"/>
      <c r="O478" s="293"/>
      <c r="P478" s="293"/>
      <c r="Q478" s="293"/>
      <c r="R478" s="293"/>
      <c r="S478" s="293"/>
      <c r="T478" s="293"/>
      <c r="U478" s="293"/>
      <c r="V478" s="293"/>
      <c r="W478" s="293"/>
      <c r="X478" s="293"/>
      <c r="Y478" s="409">
        <v>0</v>
      </c>
      <c r="Z478" s="409">
        <v>0</v>
      </c>
      <c r="AA478" s="409">
        <v>0</v>
      </c>
      <c r="AB478" s="409">
        <v>0</v>
      </c>
      <c r="AC478" s="409">
        <f t="shared" ref="AC478" si="1301">AC477</f>
        <v>0</v>
      </c>
      <c r="AD478" s="409">
        <f t="shared" ref="AD478" si="1302">AD477</f>
        <v>0</v>
      </c>
      <c r="AE478" s="409">
        <f t="shared" ref="AE478" si="1303">AE477</f>
        <v>0</v>
      </c>
      <c r="AF478" s="409">
        <f t="shared" ref="AF478" si="1304">AF477</f>
        <v>0</v>
      </c>
      <c r="AG478" s="409">
        <f t="shared" ref="AG478" si="1305">AG477</f>
        <v>0</v>
      </c>
      <c r="AH478" s="409">
        <f t="shared" ref="AH478" si="1306">AH477</f>
        <v>0</v>
      </c>
      <c r="AI478" s="409">
        <f t="shared" ref="AI478" si="1307">AI477</f>
        <v>0</v>
      </c>
      <c r="AJ478" s="409">
        <f t="shared" ref="AJ478" si="1308">AJ477</f>
        <v>0</v>
      </c>
      <c r="AK478" s="409">
        <f t="shared" ref="AK478" si="1309">AK477</f>
        <v>0</v>
      </c>
      <c r="AL478" s="409">
        <f t="shared" ref="AL478" si="1310">AL477</f>
        <v>0</v>
      </c>
      <c r="AM478" s="304"/>
    </row>
    <row r="479" spans="1:39" ht="15" outlineLevel="1">
      <c r="A479" s="530"/>
      <c r="B479" s="428"/>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20"/>
      <c r="Z479" s="423"/>
      <c r="AA479" s="423"/>
      <c r="AB479" s="423"/>
      <c r="AC479" s="423"/>
      <c r="AD479" s="423"/>
      <c r="AE479" s="423"/>
      <c r="AF479" s="423"/>
      <c r="AG479" s="423"/>
      <c r="AH479" s="423"/>
      <c r="AI479" s="423"/>
      <c r="AJ479" s="423"/>
      <c r="AK479" s="423"/>
      <c r="AL479" s="423"/>
      <c r="AM479" s="304"/>
    </row>
    <row r="480" spans="1:39" ht="15" outlineLevel="1">
      <c r="A480" s="530">
        <v>24</v>
      </c>
      <c r="B480" s="426" t="s">
        <v>116</v>
      </c>
      <c r="C480" s="289" t="s">
        <v>25</v>
      </c>
      <c r="D480" s="293">
        <v>25454.84</v>
      </c>
      <c r="E480" s="293">
        <v>25454.8353981</v>
      </c>
      <c r="F480" s="293">
        <v>25454.8353981</v>
      </c>
      <c r="G480" s="293">
        <v>25454.8353981</v>
      </c>
      <c r="H480" s="293">
        <v>25454.8353981</v>
      </c>
      <c r="I480" s="293">
        <v>25454.8353981</v>
      </c>
      <c r="J480" s="293">
        <v>25454.8353981</v>
      </c>
      <c r="K480" s="293">
        <v>25454.8353981</v>
      </c>
      <c r="L480" s="293">
        <v>25454.8353981</v>
      </c>
      <c r="M480" s="293">
        <v>25454.8353981</v>
      </c>
      <c r="N480" s="289"/>
      <c r="O480" s="293">
        <v>3.16</v>
      </c>
      <c r="P480" s="293">
        <v>3.1559720000000002</v>
      </c>
      <c r="Q480" s="293">
        <v>3.1559720000000002</v>
      </c>
      <c r="R480" s="293">
        <v>3.1559720000000002</v>
      </c>
      <c r="S480" s="293">
        <v>3.1559720000000002</v>
      </c>
      <c r="T480" s="293">
        <v>3.1559720000000002</v>
      </c>
      <c r="U480" s="293">
        <v>3.1559720000000002</v>
      </c>
      <c r="V480" s="293">
        <v>3.1559720000000002</v>
      </c>
      <c r="W480" s="293">
        <v>3.1559720000000002</v>
      </c>
      <c r="X480" s="293">
        <v>3.1559720000000002</v>
      </c>
      <c r="Y480" s="408">
        <v>1</v>
      </c>
      <c r="Z480" s="408"/>
      <c r="AA480" s="408"/>
      <c r="AB480" s="408"/>
      <c r="AC480" s="408"/>
      <c r="AD480" s="408"/>
      <c r="AE480" s="408"/>
      <c r="AF480" s="408"/>
      <c r="AG480" s="408"/>
      <c r="AH480" s="408"/>
      <c r="AI480" s="408"/>
      <c r="AJ480" s="408"/>
      <c r="AK480" s="408"/>
      <c r="AL480" s="408"/>
      <c r="AM480" s="294">
        <f>SUM(Y480:AL480)</f>
        <v>1</v>
      </c>
    </row>
    <row r="481" spans="1:39" ht="15" outlineLevel="1">
      <c r="A481" s="530"/>
      <c r="B481" s="429" t="s">
        <v>308</v>
      </c>
      <c r="C481" s="289" t="s">
        <v>163</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9">
        <v>1</v>
      </c>
      <c r="Z481" s="409">
        <v>0</v>
      </c>
      <c r="AA481" s="409">
        <v>0</v>
      </c>
      <c r="AB481" s="409">
        <v>0</v>
      </c>
      <c r="AC481" s="409">
        <f t="shared" ref="AC481" si="1311">AC480</f>
        <v>0</v>
      </c>
      <c r="AD481" s="409">
        <f t="shared" ref="AD481" si="1312">AD480</f>
        <v>0</v>
      </c>
      <c r="AE481" s="409">
        <f t="shared" ref="AE481" si="1313">AE480</f>
        <v>0</v>
      </c>
      <c r="AF481" s="409">
        <f t="shared" ref="AF481" si="1314">AF480</f>
        <v>0</v>
      </c>
      <c r="AG481" s="409">
        <f t="shared" ref="AG481" si="1315">AG480</f>
        <v>0</v>
      </c>
      <c r="AH481" s="409">
        <f t="shared" ref="AH481" si="1316">AH480</f>
        <v>0</v>
      </c>
      <c r="AI481" s="409">
        <f t="shared" ref="AI481" si="1317">AI480</f>
        <v>0</v>
      </c>
      <c r="AJ481" s="409">
        <f t="shared" ref="AJ481" si="1318">AJ480</f>
        <v>0</v>
      </c>
      <c r="AK481" s="409">
        <f t="shared" ref="AK481" si="1319">AK480</f>
        <v>0</v>
      </c>
      <c r="AL481" s="409">
        <f t="shared" ref="AL481" si="1320">AL480</f>
        <v>0</v>
      </c>
      <c r="AM481" s="304"/>
    </row>
    <row r="482" spans="1:39" ht="15" outlineLevel="1">
      <c r="A482" s="530"/>
      <c r="B482" s="42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410"/>
      <c r="Z482" s="423"/>
      <c r="AA482" s="423"/>
      <c r="AB482" s="423"/>
      <c r="AC482" s="423"/>
      <c r="AD482" s="423"/>
      <c r="AE482" s="423"/>
      <c r="AF482" s="423"/>
      <c r="AG482" s="423"/>
      <c r="AH482" s="423"/>
      <c r="AI482" s="423"/>
      <c r="AJ482" s="423"/>
      <c r="AK482" s="423"/>
      <c r="AL482" s="423"/>
      <c r="AM482" s="304"/>
    </row>
    <row r="483" spans="1:39" ht="15.45" outlineLevel="1">
      <c r="A483" s="530"/>
      <c r="B483" s="502" t="s">
        <v>499</v>
      </c>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23"/>
      <c r="AA483" s="423"/>
      <c r="AB483" s="423"/>
      <c r="AC483" s="423"/>
      <c r="AD483" s="423"/>
      <c r="AE483" s="423"/>
      <c r="AF483" s="423"/>
      <c r="AG483" s="423"/>
      <c r="AH483" s="423"/>
      <c r="AI483" s="423"/>
      <c r="AJ483" s="423"/>
      <c r="AK483" s="423"/>
      <c r="AL483" s="423"/>
      <c r="AM483" s="304"/>
    </row>
    <row r="484" spans="1:39" ht="15" outlineLevel="1">
      <c r="A484" s="530">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424"/>
      <c r="Z484" s="408"/>
      <c r="AA484" s="408"/>
      <c r="AB484" s="408"/>
      <c r="AC484" s="408"/>
      <c r="AD484" s="408"/>
      <c r="AE484" s="408"/>
      <c r="AF484" s="413"/>
      <c r="AG484" s="413"/>
      <c r="AH484" s="413"/>
      <c r="AI484" s="413"/>
      <c r="AJ484" s="413"/>
      <c r="AK484" s="413"/>
      <c r="AL484" s="413"/>
      <c r="AM484" s="294">
        <f>SUM(Y484:AL484)</f>
        <v>0</v>
      </c>
    </row>
    <row r="485" spans="1:39" ht="15" outlineLevel="1">
      <c r="A485" s="530"/>
      <c r="B485" s="429" t="s">
        <v>308</v>
      </c>
      <c r="C485" s="289" t="s">
        <v>163</v>
      </c>
      <c r="D485" s="293"/>
      <c r="E485" s="293"/>
      <c r="F485" s="293"/>
      <c r="G485" s="293"/>
      <c r="H485" s="293"/>
      <c r="I485" s="293"/>
      <c r="J485" s="293"/>
      <c r="K485" s="293"/>
      <c r="L485" s="293"/>
      <c r="M485" s="293"/>
      <c r="N485" s="293">
        <v>12</v>
      </c>
      <c r="O485" s="293"/>
      <c r="P485" s="293"/>
      <c r="Q485" s="293"/>
      <c r="R485" s="293"/>
      <c r="S485" s="293"/>
      <c r="T485" s="293"/>
      <c r="U485" s="293"/>
      <c r="V485" s="293"/>
      <c r="W485" s="293"/>
      <c r="X485" s="293"/>
      <c r="Y485" s="409">
        <v>0</v>
      </c>
      <c r="Z485" s="409">
        <v>0</v>
      </c>
      <c r="AA485" s="409">
        <v>0</v>
      </c>
      <c r="AB485" s="409">
        <v>0</v>
      </c>
      <c r="AC485" s="409">
        <f t="shared" ref="AC485" si="1321">AC484</f>
        <v>0</v>
      </c>
      <c r="AD485" s="409">
        <f t="shared" ref="AD485" si="1322">AD484</f>
        <v>0</v>
      </c>
      <c r="AE485" s="409">
        <f t="shared" ref="AE485" si="1323">AE484</f>
        <v>0</v>
      </c>
      <c r="AF485" s="409">
        <f t="shared" ref="AF485" si="1324">AF484</f>
        <v>0</v>
      </c>
      <c r="AG485" s="409">
        <f t="shared" ref="AG485" si="1325">AG484</f>
        <v>0</v>
      </c>
      <c r="AH485" s="409">
        <f t="shared" ref="AH485" si="1326">AH484</f>
        <v>0</v>
      </c>
      <c r="AI485" s="409">
        <f t="shared" ref="AI485" si="1327">AI484</f>
        <v>0</v>
      </c>
      <c r="AJ485" s="409">
        <f t="shared" ref="AJ485" si="1328">AJ484</f>
        <v>0</v>
      </c>
      <c r="AK485" s="409">
        <f t="shared" ref="AK485" si="1329">AK484</f>
        <v>0</v>
      </c>
      <c r="AL485" s="409">
        <f t="shared" ref="AL485" si="1330">AL484</f>
        <v>0</v>
      </c>
      <c r="AM485" s="304"/>
    </row>
    <row r="486" spans="1:39" ht="15" outlineLevel="1">
      <c r="A486" s="530"/>
      <c r="B486" s="42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0"/>
      <c r="Z486" s="423"/>
      <c r="AA486" s="423"/>
      <c r="AB486" s="423"/>
      <c r="AC486" s="423"/>
      <c r="AD486" s="423"/>
      <c r="AE486" s="423"/>
      <c r="AF486" s="423"/>
      <c r="AG486" s="423"/>
      <c r="AH486" s="423"/>
      <c r="AI486" s="423"/>
      <c r="AJ486" s="423"/>
      <c r="AK486" s="423"/>
      <c r="AL486" s="423"/>
      <c r="AM486" s="304"/>
    </row>
    <row r="487" spans="1:39" ht="15" outlineLevel="1">
      <c r="A487" s="530">
        <v>26</v>
      </c>
      <c r="B487" s="426" t="s">
        <v>118</v>
      </c>
      <c r="C487" s="289" t="s">
        <v>25</v>
      </c>
      <c r="D487" s="293">
        <v>445551.23</v>
      </c>
      <c r="E487" s="293">
        <v>445551.23385768349</v>
      </c>
      <c r="F487" s="293">
        <v>445551.23385768349</v>
      </c>
      <c r="G487" s="293">
        <v>445551.23385768349</v>
      </c>
      <c r="H487" s="293">
        <v>445551.23385768349</v>
      </c>
      <c r="I487" s="293">
        <v>225013.59700227954</v>
      </c>
      <c r="J487" s="293">
        <v>225013.59700227954</v>
      </c>
      <c r="K487" s="293">
        <v>225013.59700227954</v>
      </c>
      <c r="L487" s="293">
        <v>225013.59700227954</v>
      </c>
      <c r="M487" s="293">
        <v>225013.59700227954</v>
      </c>
      <c r="N487" s="293">
        <v>12</v>
      </c>
      <c r="O487" s="293">
        <v>132.62</v>
      </c>
      <c r="P487" s="293">
        <v>132.62011314744862</v>
      </c>
      <c r="Q487" s="293">
        <v>132.62011314744862</v>
      </c>
      <c r="R487" s="293">
        <v>132.62011314744862</v>
      </c>
      <c r="S487" s="293">
        <v>132.62011314744862</v>
      </c>
      <c r="T487" s="293">
        <v>87.921958266976276</v>
      </c>
      <c r="U487" s="293">
        <v>87.921958266976276</v>
      </c>
      <c r="V487" s="293">
        <v>87.921958266976276</v>
      </c>
      <c r="W487" s="293">
        <v>87.921958266976276</v>
      </c>
      <c r="X487" s="293">
        <v>87.921958266976276</v>
      </c>
      <c r="Y487" s="424"/>
      <c r="Z487" s="408">
        <v>0.47</v>
      </c>
      <c r="AA487" s="408">
        <v>0.53</v>
      </c>
      <c r="AB487" s="408"/>
      <c r="AC487" s="408"/>
      <c r="AD487" s="408"/>
      <c r="AE487" s="408"/>
      <c r="AF487" s="413"/>
      <c r="AG487" s="413"/>
      <c r="AH487" s="413"/>
      <c r="AI487" s="413"/>
      <c r="AJ487" s="413"/>
      <c r="AK487" s="413"/>
      <c r="AL487" s="413"/>
      <c r="AM487" s="294">
        <f>SUM(Y487:AL487)</f>
        <v>1</v>
      </c>
    </row>
    <row r="488" spans="1:39" ht="15" outlineLevel="1">
      <c r="A488" s="530"/>
      <c r="B488" s="429" t="s">
        <v>308</v>
      </c>
      <c r="C488" s="289" t="s">
        <v>163</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09">
        <v>0</v>
      </c>
      <c r="Z488" s="409">
        <v>0.47</v>
      </c>
      <c r="AA488" s="409">
        <v>0.53</v>
      </c>
      <c r="AB488" s="409">
        <v>0</v>
      </c>
      <c r="AC488" s="409">
        <f t="shared" ref="AC488" si="1331">AC487</f>
        <v>0</v>
      </c>
      <c r="AD488" s="409">
        <f t="shared" ref="AD488" si="1332">AD487</f>
        <v>0</v>
      </c>
      <c r="AE488" s="409">
        <f t="shared" ref="AE488" si="1333">AE487</f>
        <v>0</v>
      </c>
      <c r="AF488" s="409">
        <f t="shared" ref="AF488" si="1334">AF487</f>
        <v>0</v>
      </c>
      <c r="AG488" s="409">
        <f t="shared" ref="AG488" si="1335">AG487</f>
        <v>0</v>
      </c>
      <c r="AH488" s="409">
        <f t="shared" ref="AH488" si="1336">AH487</f>
        <v>0</v>
      </c>
      <c r="AI488" s="409">
        <f t="shared" ref="AI488" si="1337">AI487</f>
        <v>0</v>
      </c>
      <c r="AJ488" s="409">
        <f t="shared" ref="AJ488" si="1338">AJ487</f>
        <v>0</v>
      </c>
      <c r="AK488" s="409">
        <f t="shared" ref="AK488" si="1339">AK487</f>
        <v>0</v>
      </c>
      <c r="AL488" s="409">
        <f t="shared" ref="AL488" si="1340">AL487</f>
        <v>0</v>
      </c>
      <c r="AM488" s="304"/>
    </row>
    <row r="489" spans="1:39" ht="15" outlineLevel="1">
      <c r="A489" s="530"/>
      <c r="B489" s="42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410"/>
      <c r="Z489" s="423"/>
      <c r="AA489" s="423"/>
      <c r="AB489" s="423"/>
      <c r="AC489" s="423"/>
      <c r="AD489" s="423"/>
      <c r="AE489" s="423"/>
      <c r="AF489" s="423"/>
      <c r="AG489" s="423"/>
      <c r="AH489" s="423"/>
      <c r="AI489" s="423"/>
      <c r="AJ489" s="423"/>
      <c r="AK489" s="423"/>
      <c r="AL489" s="423"/>
      <c r="AM489" s="304"/>
    </row>
    <row r="490" spans="1:39" ht="30" outlineLevel="1">
      <c r="A490" s="530">
        <v>27</v>
      </c>
      <c r="B490" s="426" t="s">
        <v>119</v>
      </c>
      <c r="C490" s="289" t="s">
        <v>25</v>
      </c>
      <c r="D490" s="293">
        <v>158445.54</v>
      </c>
      <c r="E490" s="293">
        <v>223180.25156288306</v>
      </c>
      <c r="F490" s="293">
        <v>213596.22823790289</v>
      </c>
      <c r="G490" s="293">
        <v>158445.54327086153</v>
      </c>
      <c r="H490" s="293">
        <v>156766.43926270606</v>
      </c>
      <c r="I490" s="293">
        <v>126719.1903560816</v>
      </c>
      <c r="J490" s="293">
        <v>88978.79134839226</v>
      </c>
      <c r="K490" s="293">
        <v>78490.728383602982</v>
      </c>
      <c r="L490" s="293">
        <v>42737.739150809597</v>
      </c>
      <c r="M490" s="293">
        <v>24877.035513699248</v>
      </c>
      <c r="N490" s="293">
        <v>12</v>
      </c>
      <c r="O490" s="293">
        <v>33.159999999999997</v>
      </c>
      <c r="P490" s="293">
        <v>38.902903791115669</v>
      </c>
      <c r="Q490" s="293">
        <v>38.052789193523878</v>
      </c>
      <c r="R490" s="293">
        <v>33.160847853191846</v>
      </c>
      <c r="S490" s="293">
        <v>32.904586591782873</v>
      </c>
      <c r="T490" s="293">
        <v>28.86515136989156</v>
      </c>
      <c r="U490" s="293">
        <v>24.299159037501738</v>
      </c>
      <c r="V490" s="293">
        <v>21.873897786892343</v>
      </c>
      <c r="W490" s="293">
        <v>12.92590088906301</v>
      </c>
      <c r="X490" s="293">
        <v>8.0898362191097632</v>
      </c>
      <c r="Y490" s="424"/>
      <c r="Z490" s="408">
        <v>0.9</v>
      </c>
      <c r="AA490" s="408">
        <v>0.1</v>
      </c>
      <c r="AB490" s="408"/>
      <c r="AC490" s="408"/>
      <c r="AD490" s="408"/>
      <c r="AE490" s="408"/>
      <c r="AF490" s="413"/>
      <c r="AG490" s="413"/>
      <c r="AH490" s="413"/>
      <c r="AI490" s="413"/>
      <c r="AJ490" s="413"/>
      <c r="AK490" s="413"/>
      <c r="AL490" s="413"/>
      <c r="AM490" s="294">
        <f>SUM(Y490:AL490)</f>
        <v>1</v>
      </c>
    </row>
    <row r="491" spans="1:39" ht="15" outlineLevel="1">
      <c r="A491" s="530"/>
      <c r="B491" s="429" t="s">
        <v>308</v>
      </c>
      <c r="C491" s="289" t="s">
        <v>163</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09">
        <v>0</v>
      </c>
      <c r="Z491" s="409">
        <v>0.9</v>
      </c>
      <c r="AA491" s="409">
        <v>0.1</v>
      </c>
      <c r="AB491" s="409">
        <v>0</v>
      </c>
      <c r="AC491" s="409">
        <f t="shared" ref="AC491" si="1341">AC490</f>
        <v>0</v>
      </c>
      <c r="AD491" s="409">
        <f t="shared" ref="AD491" si="1342">AD490</f>
        <v>0</v>
      </c>
      <c r="AE491" s="409">
        <f t="shared" ref="AE491" si="1343">AE490</f>
        <v>0</v>
      </c>
      <c r="AF491" s="409">
        <f t="shared" ref="AF491" si="1344">AF490</f>
        <v>0</v>
      </c>
      <c r="AG491" s="409">
        <f t="shared" ref="AG491" si="1345">AG490</f>
        <v>0</v>
      </c>
      <c r="AH491" s="409">
        <f t="shared" ref="AH491" si="1346">AH490</f>
        <v>0</v>
      </c>
      <c r="AI491" s="409">
        <f t="shared" ref="AI491" si="1347">AI490</f>
        <v>0</v>
      </c>
      <c r="AJ491" s="409">
        <f t="shared" ref="AJ491" si="1348">AJ490</f>
        <v>0</v>
      </c>
      <c r="AK491" s="409">
        <f t="shared" ref="AK491" si="1349">AK490</f>
        <v>0</v>
      </c>
      <c r="AL491" s="409">
        <f t="shared" ref="AL491" si="1350">AL490</f>
        <v>0</v>
      </c>
      <c r="AM491" s="304"/>
    </row>
    <row r="492" spans="1:39" ht="15" outlineLevel="1">
      <c r="A492" s="530"/>
      <c r="B492" s="42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410"/>
      <c r="Z492" s="423"/>
      <c r="AA492" s="423"/>
      <c r="AB492" s="423"/>
      <c r="AC492" s="423"/>
      <c r="AD492" s="423"/>
      <c r="AE492" s="423"/>
      <c r="AF492" s="423"/>
      <c r="AG492" s="423"/>
      <c r="AH492" s="423"/>
      <c r="AI492" s="423"/>
      <c r="AJ492" s="423"/>
      <c r="AK492" s="423"/>
      <c r="AL492" s="423"/>
      <c r="AM492" s="304"/>
    </row>
    <row r="493" spans="1:39" ht="30" outlineLevel="1">
      <c r="A493" s="530">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424"/>
      <c r="Z493" s="408"/>
      <c r="AA493" s="408"/>
      <c r="AB493" s="408"/>
      <c r="AC493" s="408"/>
      <c r="AD493" s="408"/>
      <c r="AE493" s="408"/>
      <c r="AF493" s="413"/>
      <c r="AG493" s="413"/>
      <c r="AH493" s="413"/>
      <c r="AI493" s="413"/>
      <c r="AJ493" s="413"/>
      <c r="AK493" s="413"/>
      <c r="AL493" s="413"/>
      <c r="AM493" s="294">
        <f>SUM(Y493:AL493)</f>
        <v>0</v>
      </c>
    </row>
    <row r="494" spans="1:39" ht="15" outlineLevel="1">
      <c r="A494" s="530"/>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409">
        <f>Y493</f>
        <v>0</v>
      </c>
      <c r="Z494" s="409">
        <f t="shared" ref="Z494" si="1351">Z493</f>
        <v>0</v>
      </c>
      <c r="AA494" s="409">
        <f t="shared" ref="AA494" si="1352">AA493</f>
        <v>0</v>
      </c>
      <c r="AB494" s="409">
        <f t="shared" ref="AB494" si="1353">AB493</f>
        <v>0</v>
      </c>
      <c r="AC494" s="409">
        <f t="shared" ref="AC494" si="1354">AC493</f>
        <v>0</v>
      </c>
      <c r="AD494" s="409">
        <f t="shared" ref="AD494" si="1355">AD493</f>
        <v>0</v>
      </c>
      <c r="AE494" s="409">
        <f t="shared" ref="AE494" si="1356">AE493</f>
        <v>0</v>
      </c>
      <c r="AF494" s="409">
        <f t="shared" ref="AF494" si="1357">AF493</f>
        <v>0</v>
      </c>
      <c r="AG494" s="409">
        <f t="shared" ref="AG494" si="1358">AG493</f>
        <v>0</v>
      </c>
      <c r="AH494" s="409">
        <f t="shared" ref="AH494" si="1359">AH493</f>
        <v>0</v>
      </c>
      <c r="AI494" s="409">
        <f t="shared" ref="AI494" si="1360">AI493</f>
        <v>0</v>
      </c>
      <c r="AJ494" s="409">
        <f t="shared" ref="AJ494" si="1361">AJ493</f>
        <v>0</v>
      </c>
      <c r="AK494" s="409">
        <f t="shared" ref="AK494" si="1362">AK493</f>
        <v>0</v>
      </c>
      <c r="AL494" s="409">
        <f t="shared" ref="AL494" si="1363">AL493</f>
        <v>0</v>
      </c>
      <c r="AM494" s="304"/>
    </row>
    <row r="495" spans="1:39" ht="15" outlineLevel="1">
      <c r="A495" s="530"/>
      <c r="B495" s="42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410"/>
      <c r="Z495" s="423"/>
      <c r="AA495" s="423"/>
      <c r="AB495" s="423"/>
      <c r="AC495" s="423"/>
      <c r="AD495" s="423"/>
      <c r="AE495" s="423"/>
      <c r="AF495" s="423"/>
      <c r="AG495" s="423"/>
      <c r="AH495" s="423"/>
      <c r="AI495" s="423"/>
      <c r="AJ495" s="423"/>
      <c r="AK495" s="423"/>
      <c r="AL495" s="423"/>
      <c r="AM495" s="304"/>
    </row>
    <row r="496" spans="1:39" ht="30" outlineLevel="1">
      <c r="A496" s="530">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424"/>
      <c r="Z496" s="408"/>
      <c r="AA496" s="408"/>
      <c r="AB496" s="408"/>
      <c r="AC496" s="408"/>
      <c r="AD496" s="408"/>
      <c r="AE496" s="408"/>
      <c r="AF496" s="413"/>
      <c r="AG496" s="413"/>
      <c r="AH496" s="413"/>
      <c r="AI496" s="413"/>
      <c r="AJ496" s="413"/>
      <c r="AK496" s="413"/>
      <c r="AL496" s="413"/>
      <c r="AM496" s="294">
        <f>SUM(Y496:AL496)</f>
        <v>0</v>
      </c>
    </row>
    <row r="497" spans="1:39" ht="15" outlineLevel="1">
      <c r="A497" s="530"/>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409">
        <f>Y496</f>
        <v>0</v>
      </c>
      <c r="Z497" s="409">
        <f t="shared" ref="Z497" si="1364">Z496</f>
        <v>0</v>
      </c>
      <c r="AA497" s="409">
        <f t="shared" ref="AA497" si="1365">AA496</f>
        <v>0</v>
      </c>
      <c r="AB497" s="409">
        <f t="shared" ref="AB497" si="1366">AB496</f>
        <v>0</v>
      </c>
      <c r="AC497" s="409">
        <f t="shared" ref="AC497" si="1367">AC496</f>
        <v>0</v>
      </c>
      <c r="AD497" s="409">
        <f t="shared" ref="AD497" si="1368">AD496</f>
        <v>0</v>
      </c>
      <c r="AE497" s="409">
        <f t="shared" ref="AE497" si="1369">AE496</f>
        <v>0</v>
      </c>
      <c r="AF497" s="409">
        <f t="shared" ref="AF497" si="1370">AF496</f>
        <v>0</v>
      </c>
      <c r="AG497" s="409">
        <f t="shared" ref="AG497" si="1371">AG496</f>
        <v>0</v>
      </c>
      <c r="AH497" s="409">
        <f t="shared" ref="AH497" si="1372">AH496</f>
        <v>0</v>
      </c>
      <c r="AI497" s="409">
        <f t="shared" ref="AI497" si="1373">AI496</f>
        <v>0</v>
      </c>
      <c r="AJ497" s="409">
        <f t="shared" ref="AJ497" si="1374">AJ496</f>
        <v>0</v>
      </c>
      <c r="AK497" s="409">
        <f t="shared" ref="AK497" si="1375">AK496</f>
        <v>0</v>
      </c>
      <c r="AL497" s="409">
        <f t="shared" ref="AL497" si="1376">AL496</f>
        <v>0</v>
      </c>
      <c r="AM497" s="304"/>
    </row>
    <row r="498" spans="1:39" ht="15" outlineLevel="1">
      <c r="A498" s="530"/>
      <c r="B498" s="42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410"/>
      <c r="Z498" s="423"/>
      <c r="AA498" s="423"/>
      <c r="AB498" s="423"/>
      <c r="AC498" s="423"/>
      <c r="AD498" s="423"/>
      <c r="AE498" s="423"/>
      <c r="AF498" s="423"/>
      <c r="AG498" s="423"/>
      <c r="AH498" s="423"/>
      <c r="AI498" s="423"/>
      <c r="AJ498" s="423"/>
      <c r="AK498" s="423"/>
      <c r="AL498" s="423"/>
      <c r="AM498" s="304"/>
    </row>
    <row r="499" spans="1:39" ht="30" outlineLevel="1">
      <c r="A499" s="530">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424"/>
      <c r="Z499" s="408"/>
      <c r="AA499" s="408"/>
      <c r="AB499" s="408"/>
      <c r="AC499" s="408"/>
      <c r="AD499" s="408"/>
      <c r="AE499" s="408"/>
      <c r="AF499" s="413"/>
      <c r="AG499" s="413"/>
      <c r="AH499" s="413"/>
      <c r="AI499" s="413"/>
      <c r="AJ499" s="413"/>
      <c r="AK499" s="413"/>
      <c r="AL499" s="413"/>
      <c r="AM499" s="294">
        <f>SUM(Y499:AL499)</f>
        <v>0</v>
      </c>
    </row>
    <row r="500" spans="1:39" ht="15" outlineLevel="1">
      <c r="A500" s="530"/>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409">
        <f>Y499</f>
        <v>0</v>
      </c>
      <c r="Z500" s="409">
        <f t="shared" ref="Z500" si="1377">Z499</f>
        <v>0</v>
      </c>
      <c r="AA500" s="409">
        <f t="shared" ref="AA500" si="1378">AA499</f>
        <v>0</v>
      </c>
      <c r="AB500" s="409">
        <f t="shared" ref="AB500" si="1379">AB499</f>
        <v>0</v>
      </c>
      <c r="AC500" s="409">
        <f t="shared" ref="AC500" si="1380">AC499</f>
        <v>0</v>
      </c>
      <c r="AD500" s="409">
        <f t="shared" ref="AD500" si="1381">AD499</f>
        <v>0</v>
      </c>
      <c r="AE500" s="409">
        <f t="shared" ref="AE500" si="1382">AE499</f>
        <v>0</v>
      </c>
      <c r="AF500" s="409">
        <f t="shared" ref="AF500" si="1383">AF499</f>
        <v>0</v>
      </c>
      <c r="AG500" s="409">
        <f t="shared" ref="AG500" si="1384">AG499</f>
        <v>0</v>
      </c>
      <c r="AH500" s="409">
        <f t="shared" ref="AH500" si="1385">AH499</f>
        <v>0</v>
      </c>
      <c r="AI500" s="409">
        <f t="shared" ref="AI500" si="1386">AI499</f>
        <v>0</v>
      </c>
      <c r="AJ500" s="409">
        <f t="shared" ref="AJ500" si="1387">AJ499</f>
        <v>0</v>
      </c>
      <c r="AK500" s="409">
        <f t="shared" ref="AK500" si="1388">AK499</f>
        <v>0</v>
      </c>
      <c r="AL500" s="409">
        <f t="shared" ref="AL500" si="1389">AL499</f>
        <v>0</v>
      </c>
      <c r="AM500" s="304"/>
    </row>
    <row r="501" spans="1:39" ht="15" outlineLevel="1">
      <c r="A501" s="530"/>
      <c r="B501" s="42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410"/>
      <c r="Z501" s="423"/>
      <c r="AA501" s="423"/>
      <c r="AB501" s="423"/>
      <c r="AC501" s="423"/>
      <c r="AD501" s="423"/>
      <c r="AE501" s="423"/>
      <c r="AF501" s="423"/>
      <c r="AG501" s="423"/>
      <c r="AH501" s="423"/>
      <c r="AI501" s="423"/>
      <c r="AJ501" s="423"/>
      <c r="AK501" s="423"/>
      <c r="AL501" s="423"/>
      <c r="AM501" s="304"/>
    </row>
    <row r="502" spans="1:39" ht="30" outlineLevel="1">
      <c r="A502" s="530">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424"/>
      <c r="Z502" s="408"/>
      <c r="AA502" s="408"/>
      <c r="AB502" s="408"/>
      <c r="AC502" s="408"/>
      <c r="AD502" s="408"/>
      <c r="AE502" s="408"/>
      <c r="AF502" s="413"/>
      <c r="AG502" s="413"/>
      <c r="AH502" s="413"/>
      <c r="AI502" s="413"/>
      <c r="AJ502" s="413"/>
      <c r="AK502" s="413"/>
      <c r="AL502" s="413"/>
      <c r="AM502" s="294">
        <f>SUM(Y502:AL502)</f>
        <v>0</v>
      </c>
    </row>
    <row r="503" spans="1:39" ht="15" outlineLevel="1">
      <c r="A503" s="530"/>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409">
        <f>Y502</f>
        <v>0</v>
      </c>
      <c r="Z503" s="409">
        <f t="shared" ref="Z503" si="1390">Z502</f>
        <v>0</v>
      </c>
      <c r="AA503" s="409">
        <f t="shared" ref="AA503" si="1391">AA502</f>
        <v>0</v>
      </c>
      <c r="AB503" s="409">
        <f t="shared" ref="AB503" si="1392">AB502</f>
        <v>0</v>
      </c>
      <c r="AC503" s="409">
        <f t="shared" ref="AC503" si="1393">AC502</f>
        <v>0</v>
      </c>
      <c r="AD503" s="409">
        <f t="shared" ref="AD503" si="1394">AD502</f>
        <v>0</v>
      </c>
      <c r="AE503" s="409">
        <f t="shared" ref="AE503" si="1395">AE502</f>
        <v>0</v>
      </c>
      <c r="AF503" s="409">
        <f t="shared" ref="AF503" si="1396">AF502</f>
        <v>0</v>
      </c>
      <c r="AG503" s="409">
        <f t="shared" ref="AG503" si="1397">AG502</f>
        <v>0</v>
      </c>
      <c r="AH503" s="409">
        <f t="shared" ref="AH503" si="1398">AH502</f>
        <v>0</v>
      </c>
      <c r="AI503" s="409">
        <f t="shared" ref="AI503" si="1399">AI502</f>
        <v>0</v>
      </c>
      <c r="AJ503" s="409">
        <f t="shared" ref="AJ503" si="1400">AJ502</f>
        <v>0</v>
      </c>
      <c r="AK503" s="409">
        <f t="shared" ref="AK503" si="1401">AK502</f>
        <v>0</v>
      </c>
      <c r="AL503" s="409">
        <f t="shared" ref="AL503" si="1402">AL502</f>
        <v>0</v>
      </c>
      <c r="AM503" s="304"/>
    </row>
    <row r="504" spans="1:39" ht="15" outlineLevel="1">
      <c r="A504" s="530"/>
      <c r="B504" s="426"/>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410"/>
      <c r="Z504" s="423"/>
      <c r="AA504" s="423"/>
      <c r="AB504" s="423"/>
      <c r="AC504" s="423"/>
      <c r="AD504" s="423"/>
      <c r="AE504" s="423"/>
      <c r="AF504" s="423"/>
      <c r="AG504" s="423"/>
      <c r="AH504" s="423"/>
      <c r="AI504" s="423"/>
      <c r="AJ504" s="423"/>
      <c r="AK504" s="423"/>
      <c r="AL504" s="423"/>
      <c r="AM504" s="304"/>
    </row>
    <row r="505" spans="1:39" ht="15" outlineLevel="1">
      <c r="A505" s="530">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424"/>
      <c r="Z505" s="408"/>
      <c r="AA505" s="408"/>
      <c r="AB505" s="408"/>
      <c r="AC505" s="408"/>
      <c r="AD505" s="408"/>
      <c r="AE505" s="408"/>
      <c r="AF505" s="413"/>
      <c r="AG505" s="413"/>
      <c r="AH505" s="413"/>
      <c r="AI505" s="413"/>
      <c r="AJ505" s="413"/>
      <c r="AK505" s="413"/>
      <c r="AL505" s="413"/>
      <c r="AM505" s="294">
        <f>SUM(Y505:AL505)</f>
        <v>0</v>
      </c>
    </row>
    <row r="506" spans="1:39" ht="15" outlineLevel="1">
      <c r="A506" s="530"/>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409">
        <f>Y505</f>
        <v>0</v>
      </c>
      <c r="Z506" s="409">
        <f t="shared" ref="Z506" si="1403">Z505</f>
        <v>0</v>
      </c>
      <c r="AA506" s="409">
        <f t="shared" ref="AA506" si="1404">AA505</f>
        <v>0</v>
      </c>
      <c r="AB506" s="409">
        <f t="shared" ref="AB506" si="1405">AB505</f>
        <v>0</v>
      </c>
      <c r="AC506" s="409">
        <f t="shared" ref="AC506" si="1406">AC505</f>
        <v>0</v>
      </c>
      <c r="AD506" s="409">
        <f t="shared" ref="AD506" si="1407">AD505</f>
        <v>0</v>
      </c>
      <c r="AE506" s="409">
        <f t="shared" ref="AE506" si="1408">AE505</f>
        <v>0</v>
      </c>
      <c r="AF506" s="409">
        <f t="shared" ref="AF506" si="1409">AF505</f>
        <v>0</v>
      </c>
      <c r="AG506" s="409">
        <f t="shared" ref="AG506" si="1410">AG505</f>
        <v>0</v>
      </c>
      <c r="AH506" s="409">
        <f t="shared" ref="AH506" si="1411">AH505</f>
        <v>0</v>
      </c>
      <c r="AI506" s="409">
        <f t="shared" ref="AI506" si="1412">AI505</f>
        <v>0</v>
      </c>
      <c r="AJ506" s="409">
        <f t="shared" ref="AJ506" si="1413">AJ505</f>
        <v>0</v>
      </c>
      <c r="AK506" s="409">
        <f t="shared" ref="AK506" si="1414">AK505</f>
        <v>0</v>
      </c>
      <c r="AL506" s="409">
        <f t="shared" ref="AL506" si="1415">AL505</f>
        <v>0</v>
      </c>
      <c r="AM506" s="304"/>
    </row>
    <row r="507" spans="1:39" ht="15" outlineLevel="1">
      <c r="A507" s="530"/>
      <c r="B507" s="426"/>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410"/>
      <c r="Z507" s="423"/>
      <c r="AA507" s="423"/>
      <c r="AB507" s="423"/>
      <c r="AC507" s="423"/>
      <c r="AD507" s="423"/>
      <c r="AE507" s="423"/>
      <c r="AF507" s="423"/>
      <c r="AG507" s="423"/>
      <c r="AH507" s="423"/>
      <c r="AI507" s="423"/>
      <c r="AJ507" s="423"/>
      <c r="AK507" s="423"/>
      <c r="AL507" s="423"/>
      <c r="AM507" s="304"/>
    </row>
    <row r="508" spans="1:39" ht="15.45" outlineLevel="1">
      <c r="A508" s="530"/>
      <c r="B508" s="502" t="s">
        <v>500</v>
      </c>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410"/>
      <c r="Z508" s="423"/>
      <c r="AA508" s="423"/>
      <c r="AB508" s="423"/>
      <c r="AC508" s="423"/>
      <c r="AD508" s="423"/>
      <c r="AE508" s="423"/>
      <c r="AF508" s="423"/>
      <c r="AG508" s="423"/>
      <c r="AH508" s="423"/>
      <c r="AI508" s="423"/>
      <c r="AJ508" s="423"/>
      <c r="AK508" s="423"/>
      <c r="AL508" s="423"/>
      <c r="AM508" s="304"/>
    </row>
    <row r="509" spans="1:39" ht="15" outlineLevel="1">
      <c r="A509" s="530">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424"/>
      <c r="Z509" s="408"/>
      <c r="AA509" s="408"/>
      <c r="AB509" s="408"/>
      <c r="AC509" s="408"/>
      <c r="AD509" s="408"/>
      <c r="AE509" s="408"/>
      <c r="AF509" s="413"/>
      <c r="AG509" s="413"/>
      <c r="AH509" s="413"/>
      <c r="AI509" s="413"/>
      <c r="AJ509" s="413"/>
      <c r="AK509" s="413"/>
      <c r="AL509" s="413"/>
      <c r="AM509" s="294">
        <f>SUM(Y509:AL509)</f>
        <v>0</v>
      </c>
    </row>
    <row r="510" spans="1:39" ht="15" outlineLevel="1">
      <c r="A510" s="530"/>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409">
        <f>Y509</f>
        <v>0</v>
      </c>
      <c r="Z510" s="409">
        <f t="shared" ref="Z510" si="1416">Z509</f>
        <v>0</v>
      </c>
      <c r="AA510" s="409">
        <f t="shared" ref="AA510" si="1417">AA509</f>
        <v>0</v>
      </c>
      <c r="AB510" s="409">
        <f t="shared" ref="AB510" si="1418">AB509</f>
        <v>0</v>
      </c>
      <c r="AC510" s="409">
        <f t="shared" ref="AC510" si="1419">AC509</f>
        <v>0</v>
      </c>
      <c r="AD510" s="409">
        <f t="shared" ref="AD510" si="1420">AD509</f>
        <v>0</v>
      </c>
      <c r="AE510" s="409">
        <f t="shared" ref="AE510" si="1421">AE509</f>
        <v>0</v>
      </c>
      <c r="AF510" s="409">
        <f t="shared" ref="AF510" si="1422">AF509</f>
        <v>0</v>
      </c>
      <c r="AG510" s="409">
        <f t="shared" ref="AG510" si="1423">AG509</f>
        <v>0</v>
      </c>
      <c r="AH510" s="409">
        <f t="shared" ref="AH510" si="1424">AH509</f>
        <v>0</v>
      </c>
      <c r="AI510" s="409">
        <f t="shared" ref="AI510" si="1425">AI509</f>
        <v>0</v>
      </c>
      <c r="AJ510" s="409">
        <f t="shared" ref="AJ510" si="1426">AJ509</f>
        <v>0</v>
      </c>
      <c r="AK510" s="409">
        <f t="shared" ref="AK510" si="1427">AK509</f>
        <v>0</v>
      </c>
      <c r="AL510" s="409">
        <f t="shared" ref="AL510" si="1428">AL509</f>
        <v>0</v>
      </c>
      <c r="AM510" s="304"/>
    </row>
    <row r="511" spans="1:39" ht="15" outlineLevel="1">
      <c r="A511" s="530"/>
      <c r="B511" s="426"/>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410"/>
      <c r="Z511" s="423"/>
      <c r="AA511" s="423"/>
      <c r="AB511" s="423"/>
      <c r="AC511" s="423"/>
      <c r="AD511" s="423"/>
      <c r="AE511" s="423"/>
      <c r="AF511" s="423"/>
      <c r="AG511" s="423"/>
      <c r="AH511" s="423"/>
      <c r="AI511" s="423"/>
      <c r="AJ511" s="423"/>
      <c r="AK511" s="423"/>
      <c r="AL511" s="423"/>
      <c r="AM511" s="304"/>
    </row>
    <row r="512" spans="1:39" ht="15" outlineLevel="1">
      <c r="A512" s="530">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424"/>
      <c r="Z512" s="408"/>
      <c r="AA512" s="408"/>
      <c r="AB512" s="408"/>
      <c r="AC512" s="408"/>
      <c r="AD512" s="408"/>
      <c r="AE512" s="408"/>
      <c r="AF512" s="413"/>
      <c r="AG512" s="413"/>
      <c r="AH512" s="413"/>
      <c r="AI512" s="413"/>
      <c r="AJ512" s="413"/>
      <c r="AK512" s="413"/>
      <c r="AL512" s="413"/>
      <c r="AM512" s="294">
        <f>SUM(Y512:AL512)</f>
        <v>0</v>
      </c>
    </row>
    <row r="513" spans="1:39" ht="15" outlineLevel="1">
      <c r="A513" s="530"/>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409">
        <f>Y512</f>
        <v>0</v>
      </c>
      <c r="Z513" s="409">
        <f t="shared" ref="Z513" si="1429">Z512</f>
        <v>0</v>
      </c>
      <c r="AA513" s="409">
        <f t="shared" ref="AA513" si="1430">AA512</f>
        <v>0</v>
      </c>
      <c r="AB513" s="409">
        <f t="shared" ref="AB513" si="1431">AB512</f>
        <v>0</v>
      </c>
      <c r="AC513" s="409">
        <f t="shared" ref="AC513" si="1432">AC512</f>
        <v>0</v>
      </c>
      <c r="AD513" s="409">
        <f t="shared" ref="AD513" si="1433">AD512</f>
        <v>0</v>
      </c>
      <c r="AE513" s="409">
        <f t="shared" ref="AE513" si="1434">AE512</f>
        <v>0</v>
      </c>
      <c r="AF513" s="409">
        <f t="shared" ref="AF513" si="1435">AF512</f>
        <v>0</v>
      </c>
      <c r="AG513" s="409">
        <f t="shared" ref="AG513" si="1436">AG512</f>
        <v>0</v>
      </c>
      <c r="AH513" s="409">
        <f t="shared" ref="AH513" si="1437">AH512</f>
        <v>0</v>
      </c>
      <c r="AI513" s="409">
        <f t="shared" ref="AI513" si="1438">AI512</f>
        <v>0</v>
      </c>
      <c r="AJ513" s="409">
        <f t="shared" ref="AJ513" si="1439">AJ512</f>
        <v>0</v>
      </c>
      <c r="AK513" s="409">
        <f t="shared" ref="AK513" si="1440">AK512</f>
        <v>0</v>
      </c>
      <c r="AL513" s="409">
        <f t="shared" ref="AL513" si="1441">AL512</f>
        <v>0</v>
      </c>
      <c r="AM513" s="304"/>
    </row>
    <row r="514" spans="1:39" ht="15" outlineLevel="1">
      <c r="A514" s="530"/>
      <c r="B514" s="426"/>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410"/>
      <c r="Z514" s="423"/>
      <c r="AA514" s="423"/>
      <c r="AB514" s="423"/>
      <c r="AC514" s="423"/>
      <c r="AD514" s="423"/>
      <c r="AE514" s="423"/>
      <c r="AF514" s="423"/>
      <c r="AG514" s="423"/>
      <c r="AH514" s="423"/>
      <c r="AI514" s="423"/>
      <c r="AJ514" s="423"/>
      <c r="AK514" s="423"/>
      <c r="AL514" s="423"/>
      <c r="AM514" s="304"/>
    </row>
    <row r="515" spans="1:39" ht="15" outlineLevel="1">
      <c r="A515" s="530">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424"/>
      <c r="Z515" s="408"/>
      <c r="AA515" s="408"/>
      <c r="AB515" s="408"/>
      <c r="AC515" s="408"/>
      <c r="AD515" s="408"/>
      <c r="AE515" s="408"/>
      <c r="AF515" s="413"/>
      <c r="AG515" s="413"/>
      <c r="AH515" s="413"/>
      <c r="AI515" s="413"/>
      <c r="AJ515" s="413"/>
      <c r="AK515" s="413"/>
      <c r="AL515" s="413"/>
      <c r="AM515" s="294">
        <f>SUM(Y515:AL515)</f>
        <v>0</v>
      </c>
    </row>
    <row r="516" spans="1:39" ht="15" outlineLevel="1">
      <c r="A516" s="530"/>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409">
        <f>Y515</f>
        <v>0</v>
      </c>
      <c r="Z516" s="409">
        <f t="shared" ref="Z516" si="1442">Z515</f>
        <v>0</v>
      </c>
      <c r="AA516" s="409">
        <f t="shared" ref="AA516" si="1443">AA515</f>
        <v>0</v>
      </c>
      <c r="AB516" s="409">
        <f t="shared" ref="AB516" si="1444">AB515</f>
        <v>0</v>
      </c>
      <c r="AC516" s="409">
        <f t="shared" ref="AC516" si="1445">AC515</f>
        <v>0</v>
      </c>
      <c r="AD516" s="409">
        <f t="shared" ref="AD516" si="1446">AD515</f>
        <v>0</v>
      </c>
      <c r="AE516" s="409">
        <f t="shared" ref="AE516" si="1447">AE515</f>
        <v>0</v>
      </c>
      <c r="AF516" s="409">
        <f t="shared" ref="AF516" si="1448">AF515</f>
        <v>0</v>
      </c>
      <c r="AG516" s="409">
        <f t="shared" ref="AG516" si="1449">AG515</f>
        <v>0</v>
      </c>
      <c r="AH516" s="409">
        <f t="shared" ref="AH516" si="1450">AH515</f>
        <v>0</v>
      </c>
      <c r="AI516" s="409">
        <f t="shared" ref="AI516" si="1451">AI515</f>
        <v>0</v>
      </c>
      <c r="AJ516" s="409">
        <f t="shared" ref="AJ516" si="1452">AJ515</f>
        <v>0</v>
      </c>
      <c r="AK516" s="409">
        <f t="shared" ref="AK516" si="1453">AK515</f>
        <v>0</v>
      </c>
      <c r="AL516" s="409">
        <f t="shared" ref="AL516" si="1454">AL515</f>
        <v>0</v>
      </c>
      <c r="AM516" s="304"/>
    </row>
    <row r="517" spans="1:39" ht="15" outlineLevel="1">
      <c r="A517" s="530"/>
      <c r="B517" s="42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410"/>
      <c r="Z517" s="423"/>
      <c r="AA517" s="423"/>
      <c r="AB517" s="423"/>
      <c r="AC517" s="423"/>
      <c r="AD517" s="423"/>
      <c r="AE517" s="423"/>
      <c r="AF517" s="423"/>
      <c r="AG517" s="423"/>
      <c r="AH517" s="423"/>
      <c r="AI517" s="423"/>
      <c r="AJ517" s="423"/>
      <c r="AK517" s="423"/>
      <c r="AL517" s="423"/>
      <c r="AM517" s="304"/>
    </row>
    <row r="518" spans="1:39" ht="15.45" outlineLevel="1">
      <c r="A518" s="530"/>
      <c r="B518" s="502" t="s">
        <v>501</v>
      </c>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410"/>
      <c r="Z518" s="423"/>
      <c r="AA518" s="423"/>
      <c r="AB518" s="423"/>
      <c r="AC518" s="423"/>
      <c r="AD518" s="423"/>
      <c r="AE518" s="423"/>
      <c r="AF518" s="423"/>
      <c r="AG518" s="423"/>
      <c r="AH518" s="423"/>
      <c r="AI518" s="423"/>
      <c r="AJ518" s="423"/>
      <c r="AK518" s="423"/>
      <c r="AL518" s="423"/>
      <c r="AM518" s="304"/>
    </row>
    <row r="519" spans="1:39" ht="30" outlineLevel="1">
      <c r="A519" s="530">
        <v>36</v>
      </c>
      <c r="B519" s="426" t="s">
        <v>906</v>
      </c>
      <c r="C519" s="289" t="s">
        <v>25</v>
      </c>
      <c r="D519" s="293">
        <v>190728.5</v>
      </c>
      <c r="E519" s="293">
        <v>190728.5049263885</v>
      </c>
      <c r="F519" s="293">
        <v>190728.5049263885</v>
      </c>
      <c r="G519" s="293">
        <v>190728.5049263885</v>
      </c>
      <c r="H519" s="293">
        <v>190728.5049263885</v>
      </c>
      <c r="I519" s="293">
        <v>190728.5049263885</v>
      </c>
      <c r="J519" s="293">
        <v>190728.5049263885</v>
      </c>
      <c r="K519" s="293">
        <v>190724.81582939625</v>
      </c>
      <c r="L519" s="293">
        <v>190724.81582939625</v>
      </c>
      <c r="M519" s="293">
        <v>190724.81582939625</v>
      </c>
      <c r="N519" s="293">
        <v>12</v>
      </c>
      <c r="O519" s="293">
        <v>13.19</v>
      </c>
      <c r="P519" s="293">
        <v>13.192078506886647</v>
      </c>
      <c r="Q519" s="293">
        <v>13.192078506886647</v>
      </c>
      <c r="R519" s="293">
        <v>13.192078506886647</v>
      </c>
      <c r="S519" s="293">
        <v>13.192078506886647</v>
      </c>
      <c r="T519" s="293">
        <v>13.192078506886647</v>
      </c>
      <c r="U519" s="293">
        <v>13.192078506886647</v>
      </c>
      <c r="V519" s="293">
        <v>13.191709597187421</v>
      </c>
      <c r="W519" s="293">
        <v>13.191709597187421</v>
      </c>
      <c r="X519" s="293">
        <v>13.191709597187421</v>
      </c>
      <c r="Y519" s="424">
        <v>1</v>
      </c>
      <c r="Z519" s="408"/>
      <c r="AA519" s="408"/>
      <c r="AB519" s="408"/>
      <c r="AC519" s="408"/>
      <c r="AD519" s="408"/>
      <c r="AE519" s="408"/>
      <c r="AF519" s="413"/>
      <c r="AG519" s="413"/>
      <c r="AH519" s="413"/>
      <c r="AI519" s="413"/>
      <c r="AJ519" s="413"/>
      <c r="AK519" s="413"/>
      <c r="AL519" s="413"/>
      <c r="AM519" s="294">
        <f>SUM(Y519:AL519)</f>
        <v>1</v>
      </c>
    </row>
    <row r="520" spans="1:39" ht="15" outlineLevel="1">
      <c r="A520" s="530"/>
      <c r="B520" s="429" t="s">
        <v>308</v>
      </c>
      <c r="C520" s="289" t="s">
        <v>163</v>
      </c>
      <c r="D520" s="293"/>
      <c r="E520" s="293"/>
      <c r="F520" s="293"/>
      <c r="G520" s="293"/>
      <c r="H520" s="293"/>
      <c r="I520" s="293"/>
      <c r="J520" s="293"/>
      <c r="K520" s="293"/>
      <c r="L520" s="293"/>
      <c r="M520" s="293"/>
      <c r="N520" s="293">
        <v>12</v>
      </c>
      <c r="O520" s="293"/>
      <c r="P520" s="293"/>
      <c r="Q520" s="293"/>
      <c r="R520" s="293"/>
      <c r="S520" s="293"/>
      <c r="T520" s="293"/>
      <c r="U520" s="293"/>
      <c r="V520" s="293"/>
      <c r="W520" s="293"/>
      <c r="X520" s="293"/>
      <c r="Y520" s="409">
        <v>1</v>
      </c>
      <c r="Z520" s="409">
        <f t="shared" ref="Z520" si="1455">Z519</f>
        <v>0</v>
      </c>
      <c r="AA520" s="409">
        <f t="shared" ref="AA520" si="1456">AA519</f>
        <v>0</v>
      </c>
      <c r="AB520" s="409">
        <f t="shared" ref="AB520" si="1457">AB519</f>
        <v>0</v>
      </c>
      <c r="AC520" s="409">
        <f t="shared" ref="AC520" si="1458">AC519</f>
        <v>0</v>
      </c>
      <c r="AD520" s="409">
        <f t="shared" ref="AD520" si="1459">AD519</f>
        <v>0</v>
      </c>
      <c r="AE520" s="409">
        <f t="shared" ref="AE520" si="1460">AE519</f>
        <v>0</v>
      </c>
      <c r="AF520" s="409">
        <f t="shared" ref="AF520" si="1461">AF519</f>
        <v>0</v>
      </c>
      <c r="AG520" s="409">
        <f t="shared" ref="AG520" si="1462">AG519</f>
        <v>0</v>
      </c>
      <c r="AH520" s="409">
        <f t="shared" ref="AH520" si="1463">AH519</f>
        <v>0</v>
      </c>
      <c r="AI520" s="409">
        <f t="shared" ref="AI520" si="1464">AI519</f>
        <v>0</v>
      </c>
      <c r="AJ520" s="409">
        <f t="shared" ref="AJ520" si="1465">AJ519</f>
        <v>0</v>
      </c>
      <c r="AK520" s="409">
        <f t="shared" ref="AK520" si="1466">AK519</f>
        <v>0</v>
      </c>
      <c r="AL520" s="409">
        <f t="shared" ref="AL520" si="1467">AL519</f>
        <v>0</v>
      </c>
      <c r="AM520" s="304"/>
    </row>
    <row r="521" spans="1:39" ht="15" outlineLevel="1">
      <c r="A521" s="530"/>
      <c r="B521" s="426"/>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410"/>
      <c r="Z521" s="423"/>
      <c r="AA521" s="423"/>
      <c r="AB521" s="423"/>
      <c r="AC521" s="423"/>
      <c r="AD521" s="423"/>
      <c r="AE521" s="423"/>
      <c r="AF521" s="423"/>
      <c r="AG521" s="423"/>
      <c r="AH521" s="423"/>
      <c r="AI521" s="423"/>
      <c r="AJ521" s="423"/>
      <c r="AK521" s="423"/>
      <c r="AL521" s="423"/>
      <c r="AM521" s="304"/>
    </row>
    <row r="522" spans="1:39" ht="15" outlineLevel="1">
      <c r="A522" s="530">
        <v>37</v>
      </c>
      <c r="B522" s="426" t="s">
        <v>907</v>
      </c>
      <c r="C522" s="289" t="s">
        <v>25</v>
      </c>
      <c r="D522" s="293">
        <v>1462.73</v>
      </c>
      <c r="E522" s="293">
        <v>1462.7340000000002</v>
      </c>
      <c r="F522" s="293">
        <v>1462.7340000000002</v>
      </c>
      <c r="G522" s="293">
        <v>1462.7340000000002</v>
      </c>
      <c r="H522" s="293">
        <v>1462.7340000000002</v>
      </c>
      <c r="I522" s="293">
        <v>1288.6380000000001</v>
      </c>
      <c r="J522" s="293">
        <v>1288.6380000000001</v>
      </c>
      <c r="K522" s="293">
        <v>1288.6380000000001</v>
      </c>
      <c r="L522" s="293">
        <v>1288.6380000000001</v>
      </c>
      <c r="M522" s="293">
        <v>1288.6380000000001</v>
      </c>
      <c r="N522" s="293">
        <v>12</v>
      </c>
      <c r="O522" s="293">
        <v>0.12</v>
      </c>
      <c r="P522" s="293">
        <v>0.12188640906024206</v>
      </c>
      <c r="Q522" s="293">
        <v>0.12188640906024206</v>
      </c>
      <c r="R522" s="293">
        <v>0.12188640906024206</v>
      </c>
      <c r="S522" s="293">
        <v>0.12188640906024206</v>
      </c>
      <c r="T522" s="293">
        <v>9.8996315144267322E-2</v>
      </c>
      <c r="U522" s="293">
        <v>9.8996315144267322E-2</v>
      </c>
      <c r="V522" s="293">
        <v>9.8996315144267322E-2</v>
      </c>
      <c r="W522" s="293">
        <v>9.8996315144267322E-2</v>
      </c>
      <c r="X522" s="293">
        <v>9.8996315144267322E-2</v>
      </c>
      <c r="Y522" s="424">
        <v>1</v>
      </c>
      <c r="Z522" s="408"/>
      <c r="AA522" s="408"/>
      <c r="AB522" s="408"/>
      <c r="AC522" s="408"/>
      <c r="AD522" s="408"/>
      <c r="AE522" s="408"/>
      <c r="AF522" s="413"/>
      <c r="AG522" s="413"/>
      <c r="AH522" s="413"/>
      <c r="AI522" s="413"/>
      <c r="AJ522" s="413"/>
      <c r="AK522" s="413"/>
      <c r="AL522" s="413"/>
      <c r="AM522" s="294">
        <f>SUM(Y522:AL522)</f>
        <v>1</v>
      </c>
    </row>
    <row r="523" spans="1:39" ht="15" outlineLevel="1">
      <c r="A523" s="530"/>
      <c r="B523" s="429" t="s">
        <v>308</v>
      </c>
      <c r="C523" s="289" t="s">
        <v>163</v>
      </c>
      <c r="D523" s="293"/>
      <c r="E523" s="293"/>
      <c r="F523" s="293"/>
      <c r="G523" s="293"/>
      <c r="H523" s="293"/>
      <c r="I523" s="293"/>
      <c r="J523" s="293"/>
      <c r="K523" s="293"/>
      <c r="L523" s="293"/>
      <c r="M523" s="293"/>
      <c r="N523" s="293">
        <v>12</v>
      </c>
      <c r="O523" s="293"/>
      <c r="P523" s="293"/>
      <c r="Q523" s="293"/>
      <c r="R523" s="293"/>
      <c r="S523" s="293"/>
      <c r="T523" s="293"/>
      <c r="U523" s="293"/>
      <c r="V523" s="293"/>
      <c r="W523" s="293"/>
      <c r="X523" s="293"/>
      <c r="Y523" s="409">
        <v>1</v>
      </c>
      <c r="Z523" s="409">
        <f t="shared" ref="Z523" si="1468">Z522</f>
        <v>0</v>
      </c>
      <c r="AA523" s="409">
        <f t="shared" ref="AA523" si="1469">AA522</f>
        <v>0</v>
      </c>
      <c r="AB523" s="409">
        <f t="shared" ref="AB523" si="1470">AB522</f>
        <v>0</v>
      </c>
      <c r="AC523" s="409">
        <f t="shared" ref="AC523" si="1471">AC522</f>
        <v>0</v>
      </c>
      <c r="AD523" s="409">
        <f t="shared" ref="AD523" si="1472">AD522</f>
        <v>0</v>
      </c>
      <c r="AE523" s="409">
        <f t="shared" ref="AE523" si="1473">AE522</f>
        <v>0</v>
      </c>
      <c r="AF523" s="409">
        <f t="shared" ref="AF523" si="1474">AF522</f>
        <v>0</v>
      </c>
      <c r="AG523" s="409">
        <f t="shared" ref="AG523" si="1475">AG522</f>
        <v>0</v>
      </c>
      <c r="AH523" s="409">
        <f t="shared" ref="AH523" si="1476">AH522</f>
        <v>0</v>
      </c>
      <c r="AI523" s="409">
        <f t="shared" ref="AI523" si="1477">AI522</f>
        <v>0</v>
      </c>
      <c r="AJ523" s="409">
        <f t="shared" ref="AJ523" si="1478">AJ522</f>
        <v>0</v>
      </c>
      <c r="AK523" s="409">
        <f t="shared" ref="AK523" si="1479">AK522</f>
        <v>0</v>
      </c>
      <c r="AL523" s="409">
        <f t="shared" ref="AL523" si="1480">AL522</f>
        <v>0</v>
      </c>
      <c r="AM523" s="304"/>
    </row>
    <row r="524" spans="1:39" ht="15" outlineLevel="1">
      <c r="A524" s="530"/>
      <c r="B524" s="426"/>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410"/>
      <c r="Z524" s="423"/>
      <c r="AA524" s="423"/>
      <c r="AB524" s="423"/>
      <c r="AC524" s="423"/>
      <c r="AD524" s="423"/>
      <c r="AE524" s="423"/>
      <c r="AF524" s="423"/>
      <c r="AG524" s="423"/>
      <c r="AH524" s="423"/>
      <c r="AI524" s="423"/>
      <c r="AJ524" s="423"/>
      <c r="AK524" s="423"/>
      <c r="AL524" s="423"/>
      <c r="AM524" s="304"/>
    </row>
    <row r="525" spans="1:39" ht="15" outlineLevel="1">
      <c r="A525" s="530">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424"/>
      <c r="Z525" s="408"/>
      <c r="AA525" s="408"/>
      <c r="AB525" s="408"/>
      <c r="AC525" s="408"/>
      <c r="AD525" s="408"/>
      <c r="AE525" s="408"/>
      <c r="AF525" s="413"/>
      <c r="AG525" s="413"/>
      <c r="AH525" s="413"/>
      <c r="AI525" s="413"/>
      <c r="AJ525" s="413"/>
      <c r="AK525" s="413"/>
      <c r="AL525" s="413"/>
      <c r="AM525" s="294">
        <f>SUM(Y525:AL525)</f>
        <v>0</v>
      </c>
    </row>
    <row r="526" spans="1:39" ht="15" outlineLevel="1">
      <c r="A526" s="530"/>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409">
        <f>Y525</f>
        <v>0</v>
      </c>
      <c r="Z526" s="409">
        <f t="shared" ref="Z526" si="1481">Z525</f>
        <v>0</v>
      </c>
      <c r="AA526" s="409">
        <f t="shared" ref="AA526" si="1482">AA525</f>
        <v>0</v>
      </c>
      <c r="AB526" s="409">
        <f t="shared" ref="AB526" si="1483">AB525</f>
        <v>0</v>
      </c>
      <c r="AC526" s="409">
        <f t="shared" ref="AC526" si="1484">AC525</f>
        <v>0</v>
      </c>
      <c r="AD526" s="409">
        <f t="shared" ref="AD526" si="1485">AD525</f>
        <v>0</v>
      </c>
      <c r="AE526" s="409">
        <f t="shared" ref="AE526" si="1486">AE525</f>
        <v>0</v>
      </c>
      <c r="AF526" s="409">
        <f t="shared" ref="AF526" si="1487">AF525</f>
        <v>0</v>
      </c>
      <c r="AG526" s="409">
        <f t="shared" ref="AG526" si="1488">AG525</f>
        <v>0</v>
      </c>
      <c r="AH526" s="409">
        <f t="shared" ref="AH526" si="1489">AH525</f>
        <v>0</v>
      </c>
      <c r="AI526" s="409">
        <f t="shared" ref="AI526" si="1490">AI525</f>
        <v>0</v>
      </c>
      <c r="AJ526" s="409">
        <f t="shared" ref="AJ526" si="1491">AJ525</f>
        <v>0</v>
      </c>
      <c r="AK526" s="409">
        <f t="shared" ref="AK526" si="1492">AK525</f>
        <v>0</v>
      </c>
      <c r="AL526" s="409">
        <f t="shared" ref="AL526" si="1493">AL525</f>
        <v>0</v>
      </c>
      <c r="AM526" s="304"/>
    </row>
    <row r="527" spans="1:39" ht="15" outlineLevel="1">
      <c r="A527" s="530"/>
      <c r="B527" s="426"/>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410"/>
      <c r="Z527" s="423"/>
      <c r="AA527" s="423"/>
      <c r="AB527" s="423"/>
      <c r="AC527" s="423"/>
      <c r="AD527" s="423"/>
      <c r="AE527" s="423"/>
      <c r="AF527" s="423"/>
      <c r="AG527" s="423"/>
      <c r="AH527" s="423"/>
      <c r="AI527" s="423"/>
      <c r="AJ527" s="423"/>
      <c r="AK527" s="423"/>
      <c r="AL527" s="423"/>
      <c r="AM527" s="304"/>
    </row>
    <row r="528" spans="1:39" ht="30" outlineLevel="1">
      <c r="A528" s="530">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424"/>
      <c r="Z528" s="408"/>
      <c r="AA528" s="408"/>
      <c r="AB528" s="408"/>
      <c r="AC528" s="408"/>
      <c r="AD528" s="408"/>
      <c r="AE528" s="408"/>
      <c r="AF528" s="413"/>
      <c r="AG528" s="413"/>
      <c r="AH528" s="413"/>
      <c r="AI528" s="413"/>
      <c r="AJ528" s="413"/>
      <c r="AK528" s="413"/>
      <c r="AL528" s="413"/>
      <c r="AM528" s="294">
        <f>SUM(Y528:AL528)</f>
        <v>0</v>
      </c>
    </row>
    <row r="529" spans="1:39" ht="15" outlineLevel="1">
      <c r="A529" s="530"/>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409">
        <f>Y528</f>
        <v>0</v>
      </c>
      <c r="Z529" s="409">
        <f t="shared" ref="Z529" si="1494">Z528</f>
        <v>0</v>
      </c>
      <c r="AA529" s="409">
        <f t="shared" ref="AA529" si="1495">AA528</f>
        <v>0</v>
      </c>
      <c r="AB529" s="409">
        <f t="shared" ref="AB529" si="1496">AB528</f>
        <v>0</v>
      </c>
      <c r="AC529" s="409">
        <f t="shared" ref="AC529" si="1497">AC528</f>
        <v>0</v>
      </c>
      <c r="AD529" s="409">
        <f t="shared" ref="AD529" si="1498">AD528</f>
        <v>0</v>
      </c>
      <c r="AE529" s="409">
        <f t="shared" ref="AE529" si="1499">AE528</f>
        <v>0</v>
      </c>
      <c r="AF529" s="409">
        <f t="shared" ref="AF529" si="1500">AF528</f>
        <v>0</v>
      </c>
      <c r="AG529" s="409">
        <f t="shared" ref="AG529" si="1501">AG528</f>
        <v>0</v>
      </c>
      <c r="AH529" s="409">
        <f t="shared" ref="AH529" si="1502">AH528</f>
        <v>0</v>
      </c>
      <c r="AI529" s="409">
        <f t="shared" ref="AI529" si="1503">AI528</f>
        <v>0</v>
      </c>
      <c r="AJ529" s="409">
        <f t="shared" ref="AJ529" si="1504">AJ528</f>
        <v>0</v>
      </c>
      <c r="AK529" s="409">
        <f t="shared" ref="AK529" si="1505">AK528</f>
        <v>0</v>
      </c>
      <c r="AL529" s="409">
        <f t="shared" ref="AL529" si="1506">AL528</f>
        <v>0</v>
      </c>
      <c r="AM529" s="304"/>
    </row>
    <row r="530" spans="1:39" ht="15" outlineLevel="1">
      <c r="A530" s="530"/>
      <c r="B530" s="426"/>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410"/>
      <c r="Z530" s="423"/>
      <c r="AA530" s="423"/>
      <c r="AB530" s="423"/>
      <c r="AC530" s="423"/>
      <c r="AD530" s="423"/>
      <c r="AE530" s="423"/>
      <c r="AF530" s="423"/>
      <c r="AG530" s="423"/>
      <c r="AH530" s="423"/>
      <c r="AI530" s="423"/>
      <c r="AJ530" s="423"/>
      <c r="AK530" s="423"/>
      <c r="AL530" s="423"/>
      <c r="AM530" s="304"/>
    </row>
    <row r="531" spans="1:39" ht="30" outlineLevel="1">
      <c r="A531" s="530">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424"/>
      <c r="Z531" s="408"/>
      <c r="AA531" s="408"/>
      <c r="AB531" s="408"/>
      <c r="AC531" s="408"/>
      <c r="AD531" s="408"/>
      <c r="AE531" s="408"/>
      <c r="AF531" s="413"/>
      <c r="AG531" s="413"/>
      <c r="AH531" s="413"/>
      <c r="AI531" s="413"/>
      <c r="AJ531" s="413"/>
      <c r="AK531" s="413"/>
      <c r="AL531" s="413"/>
      <c r="AM531" s="294">
        <f>SUM(Y531:AL531)</f>
        <v>0</v>
      </c>
    </row>
    <row r="532" spans="1:39" ht="15" outlineLevel="1">
      <c r="A532" s="530"/>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409">
        <f>Y531</f>
        <v>0</v>
      </c>
      <c r="Z532" s="409">
        <f t="shared" ref="Z532" si="1507">Z531</f>
        <v>0</v>
      </c>
      <c r="AA532" s="409">
        <f t="shared" ref="AA532" si="1508">AA531</f>
        <v>0</v>
      </c>
      <c r="AB532" s="409">
        <f t="shared" ref="AB532" si="1509">AB531</f>
        <v>0</v>
      </c>
      <c r="AC532" s="409">
        <f t="shared" ref="AC532" si="1510">AC531</f>
        <v>0</v>
      </c>
      <c r="AD532" s="409">
        <f t="shared" ref="AD532" si="1511">AD531</f>
        <v>0</v>
      </c>
      <c r="AE532" s="409">
        <f t="shared" ref="AE532" si="1512">AE531</f>
        <v>0</v>
      </c>
      <c r="AF532" s="409">
        <f t="shared" ref="AF532" si="1513">AF531</f>
        <v>0</v>
      </c>
      <c r="AG532" s="409">
        <f t="shared" ref="AG532" si="1514">AG531</f>
        <v>0</v>
      </c>
      <c r="AH532" s="409">
        <f t="shared" ref="AH532" si="1515">AH531</f>
        <v>0</v>
      </c>
      <c r="AI532" s="409">
        <f t="shared" ref="AI532" si="1516">AI531</f>
        <v>0</v>
      </c>
      <c r="AJ532" s="409">
        <f t="shared" ref="AJ532" si="1517">AJ531</f>
        <v>0</v>
      </c>
      <c r="AK532" s="409">
        <f t="shared" ref="AK532" si="1518">AK531</f>
        <v>0</v>
      </c>
      <c r="AL532" s="409">
        <f t="shared" ref="AL532" si="1519">AL531</f>
        <v>0</v>
      </c>
      <c r="AM532" s="304"/>
    </row>
    <row r="533" spans="1:39" ht="15" outlineLevel="1">
      <c r="A533" s="530"/>
      <c r="B533" s="426"/>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410"/>
      <c r="Z533" s="423"/>
      <c r="AA533" s="423"/>
      <c r="AB533" s="423"/>
      <c r="AC533" s="423"/>
      <c r="AD533" s="423"/>
      <c r="AE533" s="423"/>
      <c r="AF533" s="423"/>
      <c r="AG533" s="423"/>
      <c r="AH533" s="423"/>
      <c r="AI533" s="423"/>
      <c r="AJ533" s="423"/>
      <c r="AK533" s="423"/>
      <c r="AL533" s="423"/>
      <c r="AM533" s="304"/>
    </row>
    <row r="534" spans="1:39" ht="45" outlineLevel="1">
      <c r="A534" s="530">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424"/>
      <c r="Z534" s="408"/>
      <c r="AA534" s="408"/>
      <c r="AB534" s="408"/>
      <c r="AC534" s="408"/>
      <c r="AD534" s="408"/>
      <c r="AE534" s="408"/>
      <c r="AF534" s="413"/>
      <c r="AG534" s="413"/>
      <c r="AH534" s="413"/>
      <c r="AI534" s="413"/>
      <c r="AJ534" s="413"/>
      <c r="AK534" s="413"/>
      <c r="AL534" s="413"/>
      <c r="AM534" s="294">
        <f>SUM(Y534:AL534)</f>
        <v>0</v>
      </c>
    </row>
    <row r="535" spans="1:39" ht="15" outlineLevel="1">
      <c r="A535" s="530"/>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409">
        <f>Y534</f>
        <v>0</v>
      </c>
      <c r="Z535" s="409">
        <f t="shared" ref="Z535" si="1520">Z534</f>
        <v>0</v>
      </c>
      <c r="AA535" s="409">
        <f t="shared" ref="AA535" si="1521">AA534</f>
        <v>0</v>
      </c>
      <c r="AB535" s="409">
        <f t="shared" ref="AB535" si="1522">AB534</f>
        <v>0</v>
      </c>
      <c r="AC535" s="409">
        <f t="shared" ref="AC535" si="1523">AC534</f>
        <v>0</v>
      </c>
      <c r="AD535" s="409">
        <f t="shared" ref="AD535" si="1524">AD534</f>
        <v>0</v>
      </c>
      <c r="AE535" s="409">
        <f t="shared" ref="AE535" si="1525">AE534</f>
        <v>0</v>
      </c>
      <c r="AF535" s="409">
        <f t="shared" ref="AF535" si="1526">AF534</f>
        <v>0</v>
      </c>
      <c r="AG535" s="409">
        <f t="shared" ref="AG535" si="1527">AG534</f>
        <v>0</v>
      </c>
      <c r="AH535" s="409">
        <f t="shared" ref="AH535" si="1528">AH534</f>
        <v>0</v>
      </c>
      <c r="AI535" s="409">
        <f t="shared" ref="AI535" si="1529">AI534</f>
        <v>0</v>
      </c>
      <c r="AJ535" s="409">
        <f t="shared" ref="AJ535" si="1530">AJ534</f>
        <v>0</v>
      </c>
      <c r="AK535" s="409">
        <f t="shared" ref="AK535" si="1531">AK534</f>
        <v>0</v>
      </c>
      <c r="AL535" s="409">
        <f t="shared" ref="AL535" si="1532">AL534</f>
        <v>0</v>
      </c>
      <c r="AM535" s="304"/>
    </row>
    <row r="536" spans="1:39" ht="15" outlineLevel="1">
      <c r="A536" s="530"/>
      <c r="B536" s="426"/>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410"/>
      <c r="Z536" s="423"/>
      <c r="AA536" s="423"/>
      <c r="AB536" s="423"/>
      <c r="AC536" s="423"/>
      <c r="AD536" s="423"/>
      <c r="AE536" s="423"/>
      <c r="AF536" s="423"/>
      <c r="AG536" s="423"/>
      <c r="AH536" s="423"/>
      <c r="AI536" s="423"/>
      <c r="AJ536" s="423"/>
      <c r="AK536" s="423"/>
      <c r="AL536" s="423"/>
      <c r="AM536" s="304"/>
    </row>
    <row r="537" spans="1:39" ht="30" outlineLevel="1">
      <c r="A537" s="530">
        <v>42</v>
      </c>
      <c r="B537" s="426" t="s">
        <v>134</v>
      </c>
      <c r="C537" s="289" t="s">
        <v>25</v>
      </c>
      <c r="D537" s="293"/>
      <c r="E537" s="293"/>
      <c r="F537" s="293"/>
      <c r="G537" s="293"/>
      <c r="H537" s="293"/>
      <c r="I537" s="293"/>
      <c r="J537" s="293"/>
      <c r="K537" s="293"/>
      <c r="L537" s="293"/>
      <c r="M537" s="293"/>
      <c r="N537" s="289"/>
      <c r="O537" s="293"/>
      <c r="P537" s="293"/>
      <c r="Q537" s="293"/>
      <c r="R537" s="293"/>
      <c r="S537" s="293"/>
      <c r="T537" s="293"/>
      <c r="U537" s="293"/>
      <c r="V537" s="293"/>
      <c r="W537" s="293"/>
      <c r="X537" s="293"/>
      <c r="Y537" s="424"/>
      <c r="Z537" s="408"/>
      <c r="AA537" s="408"/>
      <c r="AB537" s="408"/>
      <c r="AC537" s="408"/>
      <c r="AD537" s="408"/>
      <c r="AE537" s="408"/>
      <c r="AF537" s="413"/>
      <c r="AG537" s="413"/>
      <c r="AH537" s="413"/>
      <c r="AI537" s="413"/>
      <c r="AJ537" s="413"/>
      <c r="AK537" s="413"/>
      <c r="AL537" s="413"/>
      <c r="AM537" s="294">
        <f>SUM(Y537:AL537)</f>
        <v>0</v>
      </c>
    </row>
    <row r="538" spans="1:39" ht="15" outlineLevel="1">
      <c r="A538" s="530"/>
      <c r="B538" s="429" t="s">
        <v>308</v>
      </c>
      <c r="C538" s="289" t="s">
        <v>163</v>
      </c>
      <c r="D538" s="293"/>
      <c r="E538" s="293"/>
      <c r="F538" s="293"/>
      <c r="G538" s="293"/>
      <c r="H538" s="293"/>
      <c r="I538" s="293"/>
      <c r="J538" s="293"/>
      <c r="K538" s="293"/>
      <c r="L538" s="293"/>
      <c r="M538" s="293"/>
      <c r="N538" s="466"/>
      <c r="O538" s="293"/>
      <c r="P538" s="293"/>
      <c r="Q538" s="293"/>
      <c r="R538" s="293"/>
      <c r="S538" s="293"/>
      <c r="T538" s="293"/>
      <c r="U538" s="293"/>
      <c r="V538" s="293"/>
      <c r="W538" s="293"/>
      <c r="X538" s="293"/>
      <c r="Y538" s="409">
        <f>Y537</f>
        <v>0</v>
      </c>
      <c r="Z538" s="409">
        <f t="shared" ref="Z538" si="1533">Z537</f>
        <v>0</v>
      </c>
      <c r="AA538" s="409">
        <f t="shared" ref="AA538" si="1534">AA537</f>
        <v>0</v>
      </c>
      <c r="AB538" s="409">
        <f t="shared" ref="AB538" si="1535">AB537</f>
        <v>0</v>
      </c>
      <c r="AC538" s="409">
        <f t="shared" ref="AC538" si="1536">AC537</f>
        <v>0</v>
      </c>
      <c r="AD538" s="409">
        <f t="shared" ref="AD538" si="1537">AD537</f>
        <v>0</v>
      </c>
      <c r="AE538" s="409">
        <f t="shared" ref="AE538" si="1538">AE537</f>
        <v>0</v>
      </c>
      <c r="AF538" s="409">
        <f t="shared" ref="AF538" si="1539">AF537</f>
        <v>0</v>
      </c>
      <c r="AG538" s="409">
        <f t="shared" ref="AG538" si="1540">AG537</f>
        <v>0</v>
      </c>
      <c r="AH538" s="409">
        <f t="shared" ref="AH538" si="1541">AH537</f>
        <v>0</v>
      </c>
      <c r="AI538" s="409">
        <f t="shared" ref="AI538" si="1542">AI537</f>
        <v>0</v>
      </c>
      <c r="AJ538" s="409">
        <f t="shared" ref="AJ538" si="1543">AJ537</f>
        <v>0</v>
      </c>
      <c r="AK538" s="409">
        <f t="shared" ref="AK538" si="1544">AK537</f>
        <v>0</v>
      </c>
      <c r="AL538" s="409">
        <f t="shared" ref="AL538" si="1545">AL537</f>
        <v>0</v>
      </c>
      <c r="AM538" s="304"/>
    </row>
    <row r="539" spans="1:39" ht="15" outlineLevel="1">
      <c r="A539" s="530"/>
      <c r="B539" s="426"/>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410"/>
      <c r="Z539" s="423"/>
      <c r="AA539" s="423"/>
      <c r="AB539" s="423"/>
      <c r="AC539" s="423"/>
      <c r="AD539" s="423"/>
      <c r="AE539" s="423"/>
      <c r="AF539" s="423"/>
      <c r="AG539" s="423"/>
      <c r="AH539" s="423"/>
      <c r="AI539" s="423"/>
      <c r="AJ539" s="423"/>
      <c r="AK539" s="423"/>
      <c r="AL539" s="423"/>
      <c r="AM539" s="304"/>
    </row>
    <row r="540" spans="1:39" ht="15" outlineLevel="1">
      <c r="A540" s="530">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424"/>
      <c r="Z540" s="408"/>
      <c r="AA540" s="408"/>
      <c r="AB540" s="408"/>
      <c r="AC540" s="408"/>
      <c r="AD540" s="408"/>
      <c r="AE540" s="408"/>
      <c r="AF540" s="413"/>
      <c r="AG540" s="413"/>
      <c r="AH540" s="413"/>
      <c r="AI540" s="413"/>
      <c r="AJ540" s="413"/>
      <c r="AK540" s="413"/>
      <c r="AL540" s="413"/>
      <c r="AM540" s="294">
        <f>SUM(Y540:AL540)</f>
        <v>0</v>
      </c>
    </row>
    <row r="541" spans="1:39" ht="15" outlineLevel="1">
      <c r="A541" s="530"/>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409">
        <f>Y540</f>
        <v>0</v>
      </c>
      <c r="Z541" s="409">
        <f t="shared" ref="Z541" si="1546">Z540</f>
        <v>0</v>
      </c>
      <c r="AA541" s="409">
        <f t="shared" ref="AA541" si="1547">AA540</f>
        <v>0</v>
      </c>
      <c r="AB541" s="409">
        <f t="shared" ref="AB541" si="1548">AB540</f>
        <v>0</v>
      </c>
      <c r="AC541" s="409">
        <f t="shared" ref="AC541" si="1549">AC540</f>
        <v>0</v>
      </c>
      <c r="AD541" s="409">
        <f t="shared" ref="AD541" si="1550">AD540</f>
        <v>0</v>
      </c>
      <c r="AE541" s="409">
        <f t="shared" ref="AE541" si="1551">AE540</f>
        <v>0</v>
      </c>
      <c r="AF541" s="409">
        <f t="shared" ref="AF541" si="1552">AF540</f>
        <v>0</v>
      </c>
      <c r="AG541" s="409">
        <f t="shared" ref="AG541" si="1553">AG540</f>
        <v>0</v>
      </c>
      <c r="AH541" s="409">
        <f t="shared" ref="AH541" si="1554">AH540</f>
        <v>0</v>
      </c>
      <c r="AI541" s="409">
        <f t="shared" ref="AI541" si="1555">AI540</f>
        <v>0</v>
      </c>
      <c r="AJ541" s="409">
        <f t="shared" ref="AJ541" si="1556">AJ540</f>
        <v>0</v>
      </c>
      <c r="AK541" s="409">
        <f t="shared" ref="AK541" si="1557">AK540</f>
        <v>0</v>
      </c>
      <c r="AL541" s="409">
        <f t="shared" ref="AL541" si="1558">AL540</f>
        <v>0</v>
      </c>
      <c r="AM541" s="304"/>
    </row>
    <row r="542" spans="1:39" ht="15" outlineLevel="1">
      <c r="A542" s="530"/>
      <c r="B542" s="426"/>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410"/>
      <c r="Z542" s="423"/>
      <c r="AA542" s="423"/>
      <c r="AB542" s="423"/>
      <c r="AC542" s="423"/>
      <c r="AD542" s="423"/>
      <c r="AE542" s="423"/>
      <c r="AF542" s="423"/>
      <c r="AG542" s="423"/>
      <c r="AH542" s="423"/>
      <c r="AI542" s="423"/>
      <c r="AJ542" s="423"/>
      <c r="AK542" s="423"/>
      <c r="AL542" s="423"/>
      <c r="AM542" s="304"/>
    </row>
    <row r="543" spans="1:39" ht="45" outlineLevel="1">
      <c r="A543" s="530">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424"/>
      <c r="Z543" s="408"/>
      <c r="AA543" s="408"/>
      <c r="AB543" s="408"/>
      <c r="AC543" s="408"/>
      <c r="AD543" s="408"/>
      <c r="AE543" s="408"/>
      <c r="AF543" s="413"/>
      <c r="AG543" s="413"/>
      <c r="AH543" s="413"/>
      <c r="AI543" s="413"/>
      <c r="AJ543" s="413"/>
      <c r="AK543" s="413"/>
      <c r="AL543" s="413"/>
      <c r="AM543" s="294">
        <f>SUM(Y543:AL543)</f>
        <v>0</v>
      </c>
    </row>
    <row r="544" spans="1:39" ht="15" outlineLevel="1">
      <c r="A544" s="530"/>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409">
        <f>Y543</f>
        <v>0</v>
      </c>
      <c r="Z544" s="409">
        <f t="shared" ref="Z544" si="1559">Z543</f>
        <v>0</v>
      </c>
      <c r="AA544" s="409">
        <f t="shared" ref="AA544" si="1560">AA543</f>
        <v>0</v>
      </c>
      <c r="AB544" s="409">
        <f t="shared" ref="AB544" si="1561">AB543</f>
        <v>0</v>
      </c>
      <c r="AC544" s="409">
        <f t="shared" ref="AC544" si="1562">AC543</f>
        <v>0</v>
      </c>
      <c r="AD544" s="409">
        <f t="shared" ref="AD544" si="1563">AD543</f>
        <v>0</v>
      </c>
      <c r="AE544" s="409">
        <f t="shared" ref="AE544" si="1564">AE543</f>
        <v>0</v>
      </c>
      <c r="AF544" s="409">
        <f t="shared" ref="AF544" si="1565">AF543</f>
        <v>0</v>
      </c>
      <c r="AG544" s="409">
        <f t="shared" ref="AG544" si="1566">AG543</f>
        <v>0</v>
      </c>
      <c r="AH544" s="409">
        <f t="shared" ref="AH544" si="1567">AH543</f>
        <v>0</v>
      </c>
      <c r="AI544" s="409">
        <f t="shared" ref="AI544" si="1568">AI543</f>
        <v>0</v>
      </c>
      <c r="AJ544" s="409">
        <f t="shared" ref="AJ544" si="1569">AJ543</f>
        <v>0</v>
      </c>
      <c r="AK544" s="409">
        <f t="shared" ref="AK544" si="1570">AK543</f>
        <v>0</v>
      </c>
      <c r="AL544" s="409">
        <f t="shared" ref="AL544" si="1571">AL543</f>
        <v>0</v>
      </c>
      <c r="AM544" s="304"/>
    </row>
    <row r="545" spans="1:39" ht="15" outlineLevel="1">
      <c r="A545" s="530"/>
      <c r="B545" s="426"/>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410"/>
      <c r="Z545" s="423"/>
      <c r="AA545" s="423"/>
      <c r="AB545" s="423"/>
      <c r="AC545" s="423"/>
      <c r="AD545" s="423"/>
      <c r="AE545" s="423"/>
      <c r="AF545" s="423"/>
      <c r="AG545" s="423"/>
      <c r="AH545" s="423"/>
      <c r="AI545" s="423"/>
      <c r="AJ545" s="423"/>
      <c r="AK545" s="423"/>
      <c r="AL545" s="423"/>
      <c r="AM545" s="304"/>
    </row>
    <row r="546" spans="1:39" ht="30" outlineLevel="1">
      <c r="A546" s="530">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424"/>
      <c r="Z546" s="408"/>
      <c r="AA546" s="408"/>
      <c r="AB546" s="408"/>
      <c r="AC546" s="408"/>
      <c r="AD546" s="408"/>
      <c r="AE546" s="408"/>
      <c r="AF546" s="413"/>
      <c r="AG546" s="413"/>
      <c r="AH546" s="413"/>
      <c r="AI546" s="413"/>
      <c r="AJ546" s="413"/>
      <c r="AK546" s="413"/>
      <c r="AL546" s="413"/>
      <c r="AM546" s="294">
        <f>SUM(Y546:AL546)</f>
        <v>0</v>
      </c>
    </row>
    <row r="547" spans="1:39" ht="15" outlineLevel="1">
      <c r="A547" s="530"/>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409">
        <f>Y546</f>
        <v>0</v>
      </c>
      <c r="Z547" s="409">
        <f t="shared" ref="Z547" si="1572">Z546</f>
        <v>0</v>
      </c>
      <c r="AA547" s="409">
        <f t="shared" ref="AA547" si="1573">AA546</f>
        <v>0</v>
      </c>
      <c r="AB547" s="409">
        <f t="shared" ref="AB547" si="1574">AB546</f>
        <v>0</v>
      </c>
      <c r="AC547" s="409">
        <f t="shared" ref="AC547" si="1575">AC546</f>
        <v>0</v>
      </c>
      <c r="AD547" s="409">
        <f t="shared" ref="AD547" si="1576">AD546</f>
        <v>0</v>
      </c>
      <c r="AE547" s="409">
        <f t="shared" ref="AE547" si="1577">AE546</f>
        <v>0</v>
      </c>
      <c r="AF547" s="409">
        <f t="shared" ref="AF547" si="1578">AF546</f>
        <v>0</v>
      </c>
      <c r="AG547" s="409">
        <f t="shared" ref="AG547" si="1579">AG546</f>
        <v>0</v>
      </c>
      <c r="AH547" s="409">
        <f t="shared" ref="AH547" si="1580">AH546</f>
        <v>0</v>
      </c>
      <c r="AI547" s="409">
        <f t="shared" ref="AI547" si="1581">AI546</f>
        <v>0</v>
      </c>
      <c r="AJ547" s="409">
        <f t="shared" ref="AJ547" si="1582">AJ546</f>
        <v>0</v>
      </c>
      <c r="AK547" s="409">
        <f t="shared" ref="AK547" si="1583">AK546</f>
        <v>0</v>
      </c>
      <c r="AL547" s="409">
        <f t="shared" ref="AL547" si="1584">AL546</f>
        <v>0</v>
      </c>
      <c r="AM547" s="304"/>
    </row>
    <row r="548" spans="1:39" ht="15" outlineLevel="1">
      <c r="A548" s="530"/>
      <c r="B548" s="426"/>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410"/>
      <c r="Z548" s="423"/>
      <c r="AA548" s="423"/>
      <c r="AB548" s="423"/>
      <c r="AC548" s="423"/>
      <c r="AD548" s="423"/>
      <c r="AE548" s="423"/>
      <c r="AF548" s="423"/>
      <c r="AG548" s="423"/>
      <c r="AH548" s="423"/>
      <c r="AI548" s="423"/>
      <c r="AJ548" s="423"/>
      <c r="AK548" s="423"/>
      <c r="AL548" s="423"/>
      <c r="AM548" s="304"/>
    </row>
    <row r="549" spans="1:39" ht="30" outlineLevel="1">
      <c r="A549" s="530">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424"/>
      <c r="Z549" s="408"/>
      <c r="AA549" s="408"/>
      <c r="AB549" s="408"/>
      <c r="AC549" s="408"/>
      <c r="AD549" s="408"/>
      <c r="AE549" s="408"/>
      <c r="AF549" s="413"/>
      <c r="AG549" s="413"/>
      <c r="AH549" s="413"/>
      <c r="AI549" s="413"/>
      <c r="AJ549" s="413"/>
      <c r="AK549" s="413"/>
      <c r="AL549" s="413"/>
      <c r="AM549" s="294">
        <f>SUM(Y549:AL549)</f>
        <v>0</v>
      </c>
    </row>
    <row r="550" spans="1:39" ht="15" outlineLevel="1">
      <c r="A550" s="530"/>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409">
        <f>Y549</f>
        <v>0</v>
      </c>
      <c r="Z550" s="409">
        <f t="shared" ref="Z550" si="1585">Z549</f>
        <v>0</v>
      </c>
      <c r="AA550" s="409">
        <f t="shared" ref="AA550" si="1586">AA549</f>
        <v>0</v>
      </c>
      <c r="AB550" s="409">
        <f t="shared" ref="AB550" si="1587">AB549</f>
        <v>0</v>
      </c>
      <c r="AC550" s="409">
        <f t="shared" ref="AC550" si="1588">AC549</f>
        <v>0</v>
      </c>
      <c r="AD550" s="409">
        <f t="shared" ref="AD550" si="1589">AD549</f>
        <v>0</v>
      </c>
      <c r="AE550" s="409">
        <f t="shared" ref="AE550" si="1590">AE549</f>
        <v>0</v>
      </c>
      <c r="AF550" s="409">
        <f t="shared" ref="AF550" si="1591">AF549</f>
        <v>0</v>
      </c>
      <c r="AG550" s="409">
        <f t="shared" ref="AG550" si="1592">AG549</f>
        <v>0</v>
      </c>
      <c r="AH550" s="409">
        <f t="shared" ref="AH550" si="1593">AH549</f>
        <v>0</v>
      </c>
      <c r="AI550" s="409">
        <f t="shared" ref="AI550" si="1594">AI549</f>
        <v>0</v>
      </c>
      <c r="AJ550" s="409">
        <f t="shared" ref="AJ550" si="1595">AJ549</f>
        <v>0</v>
      </c>
      <c r="AK550" s="409">
        <f t="shared" ref="AK550" si="1596">AK549</f>
        <v>0</v>
      </c>
      <c r="AL550" s="409">
        <f t="shared" ref="AL550" si="1597">AL549</f>
        <v>0</v>
      </c>
      <c r="AM550" s="304"/>
    </row>
    <row r="551" spans="1:39" ht="15" outlineLevel="1">
      <c r="A551" s="530"/>
      <c r="B551" s="426"/>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410"/>
      <c r="Z551" s="423"/>
      <c r="AA551" s="423"/>
      <c r="AB551" s="423"/>
      <c r="AC551" s="423"/>
      <c r="AD551" s="423"/>
      <c r="AE551" s="423"/>
      <c r="AF551" s="423"/>
      <c r="AG551" s="423"/>
      <c r="AH551" s="423"/>
      <c r="AI551" s="423"/>
      <c r="AJ551" s="423"/>
      <c r="AK551" s="423"/>
      <c r="AL551" s="423"/>
      <c r="AM551" s="304"/>
    </row>
    <row r="552" spans="1:39" ht="30" outlineLevel="1">
      <c r="A552" s="530">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424"/>
      <c r="Z552" s="408"/>
      <c r="AA552" s="408"/>
      <c r="AB552" s="408"/>
      <c r="AC552" s="408"/>
      <c r="AD552" s="408"/>
      <c r="AE552" s="408"/>
      <c r="AF552" s="413"/>
      <c r="AG552" s="413"/>
      <c r="AH552" s="413"/>
      <c r="AI552" s="413"/>
      <c r="AJ552" s="413"/>
      <c r="AK552" s="413"/>
      <c r="AL552" s="413"/>
      <c r="AM552" s="294">
        <f>SUM(Y552:AL552)</f>
        <v>0</v>
      </c>
    </row>
    <row r="553" spans="1:39" ht="15" outlineLevel="1">
      <c r="A553" s="530"/>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409">
        <f>Y552</f>
        <v>0</v>
      </c>
      <c r="Z553" s="409">
        <f t="shared" ref="Z553" si="1598">Z552</f>
        <v>0</v>
      </c>
      <c r="AA553" s="409">
        <f t="shared" ref="AA553" si="1599">AA552</f>
        <v>0</v>
      </c>
      <c r="AB553" s="409">
        <f t="shared" ref="AB553" si="1600">AB552</f>
        <v>0</v>
      </c>
      <c r="AC553" s="409">
        <f t="shared" ref="AC553" si="1601">AC552</f>
        <v>0</v>
      </c>
      <c r="AD553" s="409">
        <f t="shared" ref="AD553" si="1602">AD552</f>
        <v>0</v>
      </c>
      <c r="AE553" s="409">
        <f t="shared" ref="AE553" si="1603">AE552</f>
        <v>0</v>
      </c>
      <c r="AF553" s="409">
        <f t="shared" ref="AF553" si="1604">AF552</f>
        <v>0</v>
      </c>
      <c r="AG553" s="409">
        <f t="shared" ref="AG553" si="1605">AG552</f>
        <v>0</v>
      </c>
      <c r="AH553" s="409">
        <f t="shared" ref="AH553" si="1606">AH552</f>
        <v>0</v>
      </c>
      <c r="AI553" s="409">
        <f t="shared" ref="AI553" si="1607">AI552</f>
        <v>0</v>
      </c>
      <c r="AJ553" s="409">
        <f t="shared" ref="AJ553" si="1608">AJ552</f>
        <v>0</v>
      </c>
      <c r="AK553" s="409">
        <f t="shared" ref="AK553" si="1609">AK552</f>
        <v>0</v>
      </c>
      <c r="AL553" s="409">
        <f t="shared" ref="AL553" si="1610">AL552</f>
        <v>0</v>
      </c>
      <c r="AM553" s="304"/>
    </row>
    <row r="554" spans="1:39" ht="15" outlineLevel="1">
      <c r="A554" s="530"/>
      <c r="B554" s="426"/>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410"/>
      <c r="Z554" s="423"/>
      <c r="AA554" s="423"/>
      <c r="AB554" s="423"/>
      <c r="AC554" s="423"/>
      <c r="AD554" s="423"/>
      <c r="AE554" s="423"/>
      <c r="AF554" s="423"/>
      <c r="AG554" s="423"/>
      <c r="AH554" s="423"/>
      <c r="AI554" s="423"/>
      <c r="AJ554" s="423"/>
      <c r="AK554" s="423"/>
      <c r="AL554" s="423"/>
      <c r="AM554" s="304"/>
    </row>
    <row r="555" spans="1:39" ht="30" outlineLevel="1">
      <c r="A555" s="530">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424"/>
      <c r="Z555" s="408"/>
      <c r="AA555" s="408"/>
      <c r="AB555" s="408"/>
      <c r="AC555" s="408"/>
      <c r="AD555" s="408"/>
      <c r="AE555" s="408"/>
      <c r="AF555" s="413"/>
      <c r="AG555" s="413"/>
      <c r="AH555" s="413"/>
      <c r="AI555" s="413"/>
      <c r="AJ555" s="413"/>
      <c r="AK555" s="413"/>
      <c r="AL555" s="413"/>
      <c r="AM555" s="294">
        <f>SUM(Y555:AL555)</f>
        <v>0</v>
      </c>
    </row>
    <row r="556" spans="1:39" ht="15" outlineLevel="1">
      <c r="A556" s="530"/>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409">
        <f>Y555</f>
        <v>0</v>
      </c>
      <c r="Z556" s="409">
        <f t="shared" ref="Z556" si="1611">Z555</f>
        <v>0</v>
      </c>
      <c r="AA556" s="409">
        <f t="shared" ref="AA556" si="1612">AA555</f>
        <v>0</v>
      </c>
      <c r="AB556" s="409">
        <f t="shared" ref="AB556" si="1613">AB555</f>
        <v>0</v>
      </c>
      <c r="AC556" s="409">
        <f t="shared" ref="AC556" si="1614">AC555</f>
        <v>0</v>
      </c>
      <c r="AD556" s="409">
        <f t="shared" ref="AD556" si="1615">AD555</f>
        <v>0</v>
      </c>
      <c r="AE556" s="409">
        <f t="shared" ref="AE556" si="1616">AE555</f>
        <v>0</v>
      </c>
      <c r="AF556" s="409">
        <f t="shared" ref="AF556" si="1617">AF555</f>
        <v>0</v>
      </c>
      <c r="AG556" s="409">
        <f t="shared" ref="AG556" si="1618">AG555</f>
        <v>0</v>
      </c>
      <c r="AH556" s="409">
        <f t="shared" ref="AH556" si="1619">AH555</f>
        <v>0</v>
      </c>
      <c r="AI556" s="409">
        <f t="shared" ref="AI556" si="1620">AI555</f>
        <v>0</v>
      </c>
      <c r="AJ556" s="409">
        <f t="shared" ref="AJ556" si="1621">AJ555</f>
        <v>0</v>
      </c>
      <c r="AK556" s="409">
        <f t="shared" ref="AK556" si="1622">AK555</f>
        <v>0</v>
      </c>
      <c r="AL556" s="409">
        <f t="shared" ref="AL556" si="1623">AL555</f>
        <v>0</v>
      </c>
      <c r="AM556" s="304"/>
    </row>
    <row r="557" spans="1:39" ht="15" outlineLevel="1">
      <c r="A557" s="530"/>
      <c r="B557" s="426"/>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410"/>
      <c r="Z557" s="423"/>
      <c r="AA557" s="423"/>
      <c r="AB557" s="423"/>
      <c r="AC557" s="423"/>
      <c r="AD557" s="423"/>
      <c r="AE557" s="423"/>
      <c r="AF557" s="423"/>
      <c r="AG557" s="423"/>
      <c r="AH557" s="423"/>
      <c r="AI557" s="423"/>
      <c r="AJ557" s="423"/>
      <c r="AK557" s="423"/>
      <c r="AL557" s="423"/>
      <c r="AM557" s="304"/>
    </row>
    <row r="558" spans="1:39" ht="30" outlineLevel="1">
      <c r="A558" s="530">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424"/>
      <c r="Z558" s="408"/>
      <c r="AA558" s="408"/>
      <c r="AB558" s="408"/>
      <c r="AC558" s="408"/>
      <c r="AD558" s="408"/>
      <c r="AE558" s="408"/>
      <c r="AF558" s="413"/>
      <c r="AG558" s="413"/>
      <c r="AH558" s="413"/>
      <c r="AI558" s="413"/>
      <c r="AJ558" s="413"/>
      <c r="AK558" s="413"/>
      <c r="AL558" s="413"/>
      <c r="AM558" s="294">
        <f>SUM(Y558:AL558)</f>
        <v>0</v>
      </c>
    </row>
    <row r="559" spans="1:39" ht="15" outlineLevel="1">
      <c r="A559" s="530"/>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409">
        <f>Y558</f>
        <v>0</v>
      </c>
      <c r="Z559" s="409">
        <f t="shared" ref="Z559" si="1624">Z558</f>
        <v>0</v>
      </c>
      <c r="AA559" s="409">
        <f t="shared" ref="AA559" si="1625">AA558</f>
        <v>0</v>
      </c>
      <c r="AB559" s="409">
        <f t="shared" ref="AB559" si="1626">AB558</f>
        <v>0</v>
      </c>
      <c r="AC559" s="409">
        <f t="shared" ref="AC559" si="1627">AC558</f>
        <v>0</v>
      </c>
      <c r="AD559" s="409">
        <f t="shared" ref="AD559" si="1628">AD558</f>
        <v>0</v>
      </c>
      <c r="AE559" s="409">
        <f t="shared" ref="AE559" si="1629">AE558</f>
        <v>0</v>
      </c>
      <c r="AF559" s="409">
        <f t="shared" ref="AF559" si="1630">AF558</f>
        <v>0</v>
      </c>
      <c r="AG559" s="409">
        <f t="shared" ref="AG559" si="1631">AG558</f>
        <v>0</v>
      </c>
      <c r="AH559" s="409">
        <f t="shared" ref="AH559" si="1632">AH558</f>
        <v>0</v>
      </c>
      <c r="AI559" s="409">
        <f t="shared" ref="AI559" si="1633">AI558</f>
        <v>0</v>
      </c>
      <c r="AJ559" s="409">
        <f t="shared" ref="AJ559" si="1634">AJ558</f>
        <v>0</v>
      </c>
      <c r="AK559" s="409">
        <f t="shared" ref="AK559" si="1635">AK558</f>
        <v>0</v>
      </c>
      <c r="AL559" s="409">
        <f t="shared" ref="AL559" si="1636">AL558</f>
        <v>0</v>
      </c>
      <c r="AM559" s="304"/>
    </row>
    <row r="560" spans="1:39" ht="15" outlineLevel="1">
      <c r="A560" s="530"/>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45">
      <c r="B561" s="325" t="s">
        <v>292</v>
      </c>
      <c r="C561" s="327"/>
      <c r="D561" s="327">
        <f>SUM(D404:D559)</f>
        <v>1048096.63</v>
      </c>
      <c r="E561" s="327"/>
      <c r="F561" s="327"/>
      <c r="G561" s="327"/>
      <c r="H561" s="327"/>
      <c r="I561" s="327"/>
      <c r="J561" s="327"/>
      <c r="K561" s="327"/>
      <c r="L561" s="327"/>
      <c r="M561" s="327"/>
      <c r="N561" s="327"/>
      <c r="O561" s="327">
        <f>SUM(O404:O559)</f>
        <v>198.13</v>
      </c>
      <c r="P561" s="327"/>
      <c r="Q561" s="327"/>
      <c r="R561" s="327"/>
      <c r="S561" s="327"/>
      <c r="T561" s="327"/>
      <c r="U561" s="327"/>
      <c r="V561" s="327"/>
      <c r="W561" s="327"/>
      <c r="X561" s="327"/>
      <c r="Y561" s="327">
        <f>IF(Y402="kWh",SUMPRODUCT(D404:D559,Y404:Y559))</f>
        <v>444099.86</v>
      </c>
      <c r="Z561" s="327">
        <f>IF(Z402="kWh",SUMPRODUCT(D404:D559,Z404:Z559))</f>
        <v>352010.06409999996</v>
      </c>
      <c r="AA561" s="327">
        <f>IF(AA402="kw",SUMPRODUCT(N404:N559,O404:O559,AA404:AA559),SUMPRODUCT(D404:D559,AA404:AA559))</f>
        <v>883.25520000000006</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45">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99840</v>
      </c>
      <c r="Z562" s="390">
        <f>HLOOKUP(Z218,'2. LRAMVA Threshold'!$B$42:$Q$53,9,FALSE)</f>
        <v>95680</v>
      </c>
      <c r="AA562" s="390">
        <f>HLOOKUP(AA218,'2. LRAMVA Threshold'!$B$42:$Q$53,9,FALSE)</f>
        <v>250</v>
      </c>
      <c r="AB562" s="390">
        <f>HLOOKUP(AB218,'2. LRAMVA Threshold'!$B$42:$Q$53,9,FALSE)</f>
        <v>0</v>
      </c>
      <c r="AC562" s="390">
        <f>HLOOKUP(AC218,'2. LRAMVA Threshold'!$B$42:$Q$53,9,FALSE)</f>
        <v>0</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ht="15">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ht="15">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1.12E-2</v>
      </c>
      <c r="Z564" s="339">
        <f>HLOOKUP(Z$35,'3.  Distribution Rates'!$C$122:$P$133,9,FALSE)</f>
        <v>1.43E-2</v>
      </c>
      <c r="AA564" s="339">
        <f>HLOOKUP(AA$35,'3.  Distribution Rates'!$C$122:$P$133,9,FALSE)</f>
        <v>4.0327000000000002</v>
      </c>
      <c r="AB564" s="339">
        <f>HLOOKUP(AB$35,'3.  Distribution Rates'!$C$122:$P$133,9,FALSE)</f>
        <v>17.459599999999998</v>
      </c>
      <c r="AC564" s="339">
        <f>HLOOKUP(AC$35,'3.  Distribution Rates'!$C$122:$P$133,9,FALSE)</f>
        <v>28.743200000000002</v>
      </c>
      <c r="AD564" s="339">
        <f>HLOOKUP(AD$35,'3.  Distribution Rates'!$C$122:$P$133,9,FALSE)</f>
        <v>0.14080000000000001</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ht="15">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317.72437860853915</v>
      </c>
      <c r="Z565" s="376">
        <f>'4.  2011-2014 LRAM'!Z140*Z564</f>
        <v>950.21377881893875</v>
      </c>
      <c r="AA565" s="376">
        <f>'4.  2011-2014 LRAM'!AA140*AA564</f>
        <v>2.1853096990603973</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7">
        <f t="shared" ref="AM565:AM571" si="1637">SUM(Y565:AL565)</f>
        <v>1270.1234671265383</v>
      </c>
    </row>
    <row r="566" spans="2:39" ht="15">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632.72495353459738</v>
      </c>
      <c r="Z566" s="376">
        <f>'4.  2011-2014 LRAM'!Z269*Z564</f>
        <v>589.2890859547482</v>
      </c>
      <c r="AA566" s="376">
        <f>'4.  2011-2014 LRAM'!AA269*AA564</f>
        <v>421.73510977735305</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7">
        <f t="shared" si="1637"/>
        <v>1643.7491492666986</v>
      </c>
    </row>
    <row r="567" spans="2:39" ht="15">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441.72194191909512</v>
      </c>
      <c r="Z567" s="376">
        <f>'4.  2011-2014 LRAM'!Z398*Z564</f>
        <v>779.4277913233326</v>
      </c>
      <c r="AA567" s="376">
        <f>'4.  2011-2014 LRAM'!AA398*AA564</f>
        <v>160.44703449690894</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7">
        <f t="shared" si="1637"/>
        <v>1381.5967677393369</v>
      </c>
    </row>
    <row r="568" spans="2:39" ht="15">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1403.7031543963317</v>
      </c>
      <c r="Z568" s="376">
        <f>'4.  2011-2014 LRAM'!Z528*Z564</f>
        <v>1011.3011622570999</v>
      </c>
      <c r="AA568" s="376">
        <f>'4.  2011-2014 LRAM'!AA528*AA564</f>
        <v>612.95961666021105</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7">
        <f t="shared" si="1637"/>
        <v>3027.9639333136424</v>
      </c>
    </row>
    <row r="569" spans="2:39" ht="15">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638">Y209*Y564</f>
        <v>210.33118821808935</v>
      </c>
      <c r="Z569" s="376">
        <f t="shared" si="1638"/>
        <v>5358.4704424110259</v>
      </c>
      <c r="AA569" s="376">
        <f t="shared" si="1638"/>
        <v>1086.2591895112589</v>
      </c>
      <c r="AB569" s="376">
        <f>AB209*AB564</f>
        <v>0</v>
      </c>
      <c r="AC569" s="376">
        <f t="shared" si="1638"/>
        <v>0</v>
      </c>
      <c r="AD569" s="376">
        <f t="shared" si="1638"/>
        <v>0</v>
      </c>
      <c r="AE569" s="376">
        <f t="shared" si="1638"/>
        <v>0</v>
      </c>
      <c r="AF569" s="376">
        <f t="shared" si="1638"/>
        <v>0</v>
      </c>
      <c r="AG569" s="376">
        <f t="shared" si="1638"/>
        <v>0</v>
      </c>
      <c r="AH569" s="376">
        <f t="shared" si="1638"/>
        <v>0</v>
      </c>
      <c r="AI569" s="376">
        <f t="shared" si="1638"/>
        <v>0</v>
      </c>
      <c r="AJ569" s="376">
        <f t="shared" si="1638"/>
        <v>0</v>
      </c>
      <c r="AK569" s="376">
        <f t="shared" si="1638"/>
        <v>0</v>
      </c>
      <c r="AL569" s="376">
        <f t="shared" si="1638"/>
        <v>0</v>
      </c>
      <c r="AM569" s="627">
        <f t="shared" si="1637"/>
        <v>6655.0608201403747</v>
      </c>
    </row>
    <row r="570" spans="2:39" ht="15">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3147.7134031378905</v>
      </c>
      <c r="Z570" s="376">
        <f>Z392*Z564</f>
        <v>259.85189741594218</v>
      </c>
      <c r="AA570" s="376">
        <f t="shared" ref="AA570:AL570" si="1639">AA392*AA564</f>
        <v>1316.0981298325894</v>
      </c>
      <c r="AB570" s="376">
        <f>AB392*AB564</f>
        <v>0</v>
      </c>
      <c r="AC570" s="376">
        <f t="shared" si="1639"/>
        <v>0</v>
      </c>
      <c r="AD570" s="376">
        <f t="shared" si="1639"/>
        <v>0</v>
      </c>
      <c r="AE570" s="376">
        <f t="shared" si="1639"/>
        <v>0</v>
      </c>
      <c r="AF570" s="376">
        <f t="shared" si="1639"/>
        <v>0</v>
      </c>
      <c r="AG570" s="376">
        <f t="shared" si="1639"/>
        <v>0</v>
      </c>
      <c r="AH570" s="376">
        <f t="shared" si="1639"/>
        <v>0</v>
      </c>
      <c r="AI570" s="376">
        <f t="shared" si="1639"/>
        <v>0</v>
      </c>
      <c r="AJ570" s="376">
        <f t="shared" si="1639"/>
        <v>0</v>
      </c>
      <c r="AK570" s="376">
        <f t="shared" si="1639"/>
        <v>0</v>
      </c>
      <c r="AL570" s="376">
        <f t="shared" si="1639"/>
        <v>0</v>
      </c>
      <c r="AM570" s="627">
        <f t="shared" si="1637"/>
        <v>4723.6634303864221</v>
      </c>
    </row>
    <row r="571" spans="2:39" ht="15">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4973.9184319999995</v>
      </c>
      <c r="Z571" s="376">
        <f t="shared" ref="Z571:AL571" si="1640">Z561*Z564</f>
        <v>5033.7439166299991</v>
      </c>
      <c r="AA571" s="376">
        <f t="shared" si="1640"/>
        <v>3561.9032450400005</v>
      </c>
      <c r="AB571" s="376">
        <f t="shared" si="1640"/>
        <v>0</v>
      </c>
      <c r="AC571" s="376">
        <f t="shared" si="1640"/>
        <v>0</v>
      </c>
      <c r="AD571" s="376">
        <f t="shared" si="1640"/>
        <v>0</v>
      </c>
      <c r="AE571" s="376">
        <f t="shared" si="1640"/>
        <v>0</v>
      </c>
      <c r="AF571" s="376">
        <f t="shared" si="1640"/>
        <v>0</v>
      </c>
      <c r="AG571" s="376">
        <f t="shared" si="1640"/>
        <v>0</v>
      </c>
      <c r="AH571" s="376">
        <f t="shared" si="1640"/>
        <v>0</v>
      </c>
      <c r="AI571" s="376">
        <f t="shared" si="1640"/>
        <v>0</v>
      </c>
      <c r="AJ571" s="376">
        <f t="shared" si="1640"/>
        <v>0</v>
      </c>
      <c r="AK571" s="376">
        <f t="shared" si="1640"/>
        <v>0</v>
      </c>
      <c r="AL571" s="376">
        <f t="shared" si="1640"/>
        <v>0</v>
      </c>
      <c r="AM571" s="627">
        <f t="shared" si="1637"/>
        <v>13569.565593669999</v>
      </c>
    </row>
    <row r="572" spans="2:39" ht="15.45">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11127.837451814543</v>
      </c>
      <c r="Z572" s="344">
        <f>SUM(Z565:Z571)</f>
        <v>13982.298074811086</v>
      </c>
      <c r="AA572" s="344">
        <f t="shared" ref="AA572:AE572" si="1641">SUM(AA565:AA571)</f>
        <v>7161.5876350173821</v>
      </c>
      <c r="AB572" s="344">
        <f t="shared" si="1641"/>
        <v>0</v>
      </c>
      <c r="AC572" s="344">
        <f t="shared" si="1641"/>
        <v>0</v>
      </c>
      <c r="AD572" s="344">
        <f>SUM(AD565:AD571)</f>
        <v>0</v>
      </c>
      <c r="AE572" s="344">
        <f t="shared" si="1641"/>
        <v>0</v>
      </c>
      <c r="AF572" s="344">
        <f>SUM(AF565:AF571)</f>
        <v>0</v>
      </c>
      <c r="AG572" s="344">
        <f>SUM(AG565:AG571)</f>
        <v>0</v>
      </c>
      <c r="AH572" s="344">
        <f t="shared" ref="AH572:AL572" si="1642">SUM(AH565:AH571)</f>
        <v>0</v>
      </c>
      <c r="AI572" s="344">
        <f t="shared" si="1642"/>
        <v>0</v>
      </c>
      <c r="AJ572" s="344">
        <f>SUM(AJ565:AJ571)</f>
        <v>0</v>
      </c>
      <c r="AK572" s="344">
        <f t="shared" si="1642"/>
        <v>0</v>
      </c>
      <c r="AL572" s="344">
        <f t="shared" si="1642"/>
        <v>0</v>
      </c>
      <c r="AM572" s="405">
        <f>SUM(AM565:AM571)</f>
        <v>32271.723161643011</v>
      </c>
    </row>
    <row r="573" spans="2:39" ht="15.45">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1118.2080000000001</v>
      </c>
      <c r="Z573" s="345">
        <f t="shared" ref="Z573:AE573" si="1643">Z562*Z564</f>
        <v>1368.2239999999999</v>
      </c>
      <c r="AA573" s="345">
        <f t="shared" si="1643"/>
        <v>1008.1750000000001</v>
      </c>
      <c r="AB573" s="345">
        <f t="shared" si="1643"/>
        <v>0</v>
      </c>
      <c r="AC573" s="345">
        <f t="shared" si="1643"/>
        <v>0</v>
      </c>
      <c r="AD573" s="345">
        <f>AD562*AD564</f>
        <v>0</v>
      </c>
      <c r="AE573" s="345">
        <f t="shared" si="1643"/>
        <v>0</v>
      </c>
      <c r="AF573" s="345">
        <f>AF562*AF564</f>
        <v>0</v>
      </c>
      <c r="AG573" s="345">
        <f t="shared" ref="AG573:AL573" si="1644">AG562*AG564</f>
        <v>0</v>
      </c>
      <c r="AH573" s="345">
        <f t="shared" si="1644"/>
        <v>0</v>
      </c>
      <c r="AI573" s="345">
        <f t="shared" si="1644"/>
        <v>0</v>
      </c>
      <c r="AJ573" s="345">
        <f>AJ562*AJ564</f>
        <v>0</v>
      </c>
      <c r="AK573" s="345">
        <f>AK562*AK564</f>
        <v>0</v>
      </c>
      <c r="AL573" s="345">
        <f t="shared" si="1644"/>
        <v>0</v>
      </c>
      <c r="AM573" s="405">
        <f>SUM(Y573:AL573)</f>
        <v>3494.607</v>
      </c>
    </row>
    <row r="574" spans="2:39" ht="15.45">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28777.116161643011</v>
      </c>
    </row>
    <row r="575" spans="2:39" ht="15">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ht="15">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444099.8606864484</v>
      </c>
      <c r="Z576" s="289">
        <f>SUMPRODUCT(E404:E559,Z404:Z559)</f>
        <v>410271.30631970603</v>
      </c>
      <c r="AA576" s="289">
        <f>IF(AA402="kw",SUMPRODUCT($N$404:$N$559,$P$404:$P$559,AA404:AA559),SUMPRODUCT($E$404:$E$559,AA404:AA559))</f>
        <v>890.14740416711209</v>
      </c>
      <c r="AB576" s="289">
        <f>IF(AB402="kw",SUMPRODUCT($N$404:$N$559,$P$404:$P$559,AB404:AB559),SUMPRODUCT($E$404:$E$559,AB404:AB559))</f>
        <v>0</v>
      </c>
      <c r="AC576" s="289">
        <f>IF(AC402="kw",SUMPRODUCT($N$404:$N$559,$P$404:$P$559,AC404:AC559),SUMPRODUCT($E$404:$E$559,AC404:AC559))</f>
        <v>0</v>
      </c>
      <c r="AD576" s="289">
        <f t="shared" ref="AD576:AL576" si="1645">IF(AD402="kw",SUMPRODUCT($N$404:$N$559,$P$404:$P$559,AD404:AD559),SUMPRODUCT($E$404:$E$559,AD404:AD559))</f>
        <v>0</v>
      </c>
      <c r="AE576" s="289">
        <f t="shared" si="1645"/>
        <v>0</v>
      </c>
      <c r="AF576" s="289">
        <f t="shared" si="1645"/>
        <v>0</v>
      </c>
      <c r="AG576" s="289">
        <f t="shared" si="1645"/>
        <v>0</v>
      </c>
      <c r="AH576" s="289">
        <f t="shared" si="1645"/>
        <v>0</v>
      </c>
      <c r="AI576" s="289">
        <f t="shared" si="1645"/>
        <v>0</v>
      </c>
      <c r="AJ576" s="289">
        <f t="shared" si="1645"/>
        <v>0</v>
      </c>
      <c r="AK576" s="289">
        <f t="shared" si="1645"/>
        <v>0</v>
      </c>
      <c r="AL576" s="289">
        <f t="shared" si="1645"/>
        <v>0</v>
      </c>
      <c r="AM576" s="335"/>
    </row>
    <row r="577" spans="1:39" ht="15">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444099.8606864484</v>
      </c>
      <c r="Z577" s="289">
        <f>SUMPRODUCT(F404:F559,Z404:Z559)</f>
        <v>401645.68532722385</v>
      </c>
      <c r="AA577" s="289">
        <f t="shared" ref="AA577:AL577" si="1646">IF(AA402="kw",SUMPRODUCT($N$404:$N$559,$Q$404:$Q$559,AA404:AA559),SUMPRODUCT($F$404:$F$559,AA404:AA559))</f>
        <v>889.12726665000196</v>
      </c>
      <c r="AB577" s="289">
        <f t="shared" si="1646"/>
        <v>0</v>
      </c>
      <c r="AC577" s="289">
        <f>IF(AC402="kw",SUMPRODUCT($N$404:$N$559,$Q$404:$Q$559,AC404:AC559),SUMPRODUCT($F$404:$F$559,AC404:AC559))</f>
        <v>0</v>
      </c>
      <c r="AD577" s="289">
        <f t="shared" si="1646"/>
        <v>0</v>
      </c>
      <c r="AE577" s="289">
        <f t="shared" si="1646"/>
        <v>0</v>
      </c>
      <c r="AF577" s="289">
        <f t="shared" si="1646"/>
        <v>0</v>
      </c>
      <c r="AG577" s="289">
        <f t="shared" si="1646"/>
        <v>0</v>
      </c>
      <c r="AH577" s="289">
        <f t="shared" si="1646"/>
        <v>0</v>
      </c>
      <c r="AI577" s="289">
        <f t="shared" si="1646"/>
        <v>0</v>
      </c>
      <c r="AJ577" s="289">
        <f t="shared" si="1646"/>
        <v>0</v>
      </c>
      <c r="AK577" s="289">
        <f t="shared" si="1646"/>
        <v>0</v>
      </c>
      <c r="AL577" s="289">
        <f t="shared" si="1646"/>
        <v>0</v>
      </c>
      <c r="AM577" s="335"/>
    </row>
    <row r="578" spans="1:39" ht="15">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444099.8606864484</v>
      </c>
      <c r="Z578" s="324">
        <f>SUMPRODUCT(G404:G559,Z404:Z559)</f>
        <v>352010.06885688659</v>
      </c>
      <c r="AA578" s="324">
        <f t="shared" ref="AA578:AL578" si="1647">IF(AA402="kw",SUMPRODUCT($N$404:$N$559,$R$404:$R$559,AA404:AA559),SUMPRODUCT($G$404:$G$559,AA404:AA559))</f>
        <v>883.25693704160346</v>
      </c>
      <c r="AB578" s="324">
        <f t="shared" si="1647"/>
        <v>0</v>
      </c>
      <c r="AC578" s="324">
        <f>IF(AC402="kw",SUMPRODUCT($N$404:$N$559,$R$404:$R$559,AC404:AC559),SUMPRODUCT($G$404:$G$559,AC404:AC559))</f>
        <v>0</v>
      </c>
      <c r="AD578" s="324">
        <f t="shared" si="1647"/>
        <v>0</v>
      </c>
      <c r="AE578" s="324">
        <f t="shared" si="1647"/>
        <v>0</v>
      </c>
      <c r="AF578" s="324">
        <f t="shared" si="1647"/>
        <v>0</v>
      </c>
      <c r="AG578" s="324">
        <f t="shared" si="1647"/>
        <v>0</v>
      </c>
      <c r="AH578" s="324">
        <f t="shared" si="1647"/>
        <v>0</v>
      </c>
      <c r="AI578" s="324">
        <f t="shared" si="1647"/>
        <v>0</v>
      </c>
      <c r="AJ578" s="324">
        <f t="shared" si="1647"/>
        <v>0</v>
      </c>
      <c r="AK578" s="324">
        <f t="shared" si="1647"/>
        <v>0</v>
      </c>
      <c r="AL578" s="324">
        <f t="shared" si="1647"/>
        <v>0</v>
      </c>
      <c r="AM578" s="384"/>
    </row>
    <row r="579" spans="1:39" ht="22.5" customHeight="1">
      <c r="B579" s="366" t="s">
        <v>583</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45">
      <c r="B582" s="278" t="s">
        <v>309</v>
      </c>
      <c r="C582" s="279"/>
      <c r="D582" s="588" t="s">
        <v>526</v>
      </c>
      <c r="E582" s="251"/>
      <c r="F582" s="588"/>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903" t="s">
        <v>211</v>
      </c>
      <c r="C583" s="905" t="s">
        <v>33</v>
      </c>
      <c r="D583" s="282" t="s">
        <v>421</v>
      </c>
      <c r="E583" s="907" t="s">
        <v>209</v>
      </c>
      <c r="F583" s="908"/>
      <c r="G583" s="908"/>
      <c r="H583" s="908"/>
      <c r="I583" s="908"/>
      <c r="J583" s="908"/>
      <c r="K583" s="908"/>
      <c r="L583" s="908"/>
      <c r="M583" s="909"/>
      <c r="N583" s="913" t="s">
        <v>213</v>
      </c>
      <c r="O583" s="282" t="s">
        <v>422</v>
      </c>
      <c r="P583" s="907" t="s">
        <v>212</v>
      </c>
      <c r="Q583" s="908"/>
      <c r="R583" s="908"/>
      <c r="S583" s="908"/>
      <c r="T583" s="908"/>
      <c r="U583" s="908"/>
      <c r="V583" s="908"/>
      <c r="W583" s="908"/>
      <c r="X583" s="909"/>
      <c r="Y583" s="910" t="s">
        <v>243</v>
      </c>
      <c r="Z583" s="911"/>
      <c r="AA583" s="911"/>
      <c r="AB583" s="911"/>
      <c r="AC583" s="911"/>
      <c r="AD583" s="911"/>
      <c r="AE583" s="911"/>
      <c r="AF583" s="911"/>
      <c r="AG583" s="911"/>
      <c r="AH583" s="911"/>
      <c r="AI583" s="911"/>
      <c r="AJ583" s="911"/>
      <c r="AK583" s="911"/>
      <c r="AL583" s="911"/>
      <c r="AM583" s="912"/>
    </row>
    <row r="584" spans="1:39" ht="68.25" customHeight="1">
      <c r="B584" s="904"/>
      <c r="C584" s="906"/>
      <c r="D584" s="283">
        <v>2018</v>
      </c>
      <c r="E584" s="283">
        <v>2019</v>
      </c>
      <c r="F584" s="283">
        <v>2020</v>
      </c>
      <c r="G584" s="283">
        <v>2021</v>
      </c>
      <c r="H584" s="283">
        <v>2022</v>
      </c>
      <c r="I584" s="283">
        <v>2023</v>
      </c>
      <c r="J584" s="283">
        <v>2024</v>
      </c>
      <c r="K584" s="283">
        <v>2025</v>
      </c>
      <c r="L584" s="283">
        <v>2026</v>
      </c>
      <c r="M584" s="283">
        <v>2027</v>
      </c>
      <c r="N584" s="914"/>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GS&lt;50 kW</v>
      </c>
      <c r="AA584" s="283" t="str">
        <f>'1.  LRAMVA Summary'!F52</f>
        <v>General Service 50 - 4,999 kW</v>
      </c>
      <c r="AB584" s="283" t="str">
        <f>'1.  LRAMVA Summary'!G52</f>
        <v>Sentinel Lighting</v>
      </c>
      <c r="AC584" s="283" t="str">
        <f>'1.  LRAMVA Summary'!H52</f>
        <v>Street Lighting</v>
      </c>
      <c r="AD584" s="283" t="str">
        <f>'1.  LRAMVA Summary'!I52</f>
        <v>Unmetered Scattered Load</v>
      </c>
      <c r="AE584" s="283" t="str">
        <f>'1.  LRAMVA Summary'!J52</f>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30"/>
      <c r="B585" s="516" t="s">
        <v>503</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v>
      </c>
      <c r="AD585" s="289" t="str">
        <f>'1.  LRAMVA Summary'!I53</f>
        <v>kWh</v>
      </c>
      <c r="AE585" s="289">
        <f>'1.  LRAMVA Summary'!J53</f>
        <v>0</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45" outlineLevel="1">
      <c r="A586" s="530"/>
      <c r="B586" s="502" t="s">
        <v>496</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ht="15" outlineLevel="1">
      <c r="A587" s="530">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ht="15" outlineLevel="1">
      <c r="A588" s="530"/>
      <c r="B588" s="292" t="s">
        <v>310</v>
      </c>
      <c r="C588" s="289" t="s">
        <v>163</v>
      </c>
      <c r="D588" s="293"/>
      <c r="E588" s="293"/>
      <c r="F588" s="293"/>
      <c r="G588" s="293"/>
      <c r="H588" s="293"/>
      <c r="I588" s="293"/>
      <c r="J588" s="293"/>
      <c r="K588" s="293"/>
      <c r="L588" s="293"/>
      <c r="M588" s="293"/>
      <c r="N588" s="466"/>
      <c r="O588" s="293"/>
      <c r="P588" s="293"/>
      <c r="Q588" s="293"/>
      <c r="R588" s="293"/>
      <c r="S588" s="293"/>
      <c r="T588" s="293"/>
      <c r="U588" s="293"/>
      <c r="V588" s="293"/>
      <c r="W588" s="293"/>
      <c r="X588" s="293"/>
      <c r="Y588" s="409">
        <f>Y587</f>
        <v>0</v>
      </c>
      <c r="Z588" s="409">
        <f t="shared" ref="Z588" si="1648">Z587</f>
        <v>0</v>
      </c>
      <c r="AA588" s="409">
        <f t="shared" ref="AA588" si="1649">AA587</f>
        <v>0</v>
      </c>
      <c r="AB588" s="409">
        <f t="shared" ref="AB588" si="1650">AB587</f>
        <v>0</v>
      </c>
      <c r="AC588" s="409">
        <f t="shared" ref="AC588" si="1651">AC587</f>
        <v>0</v>
      </c>
      <c r="AD588" s="409">
        <f t="shared" ref="AD588" si="1652">AD587</f>
        <v>0</v>
      </c>
      <c r="AE588" s="409">
        <f t="shared" ref="AE588" si="1653">AE587</f>
        <v>0</v>
      </c>
      <c r="AF588" s="409">
        <f t="shared" ref="AF588" si="1654">AF587</f>
        <v>0</v>
      </c>
      <c r="AG588" s="409">
        <f t="shared" ref="AG588" si="1655">AG587</f>
        <v>0</v>
      </c>
      <c r="AH588" s="409">
        <f t="shared" ref="AH588" si="1656">AH587</f>
        <v>0</v>
      </c>
      <c r="AI588" s="409">
        <f t="shared" ref="AI588" si="1657">AI587</f>
        <v>0</v>
      </c>
      <c r="AJ588" s="409">
        <f t="shared" ref="AJ588" si="1658">AJ587</f>
        <v>0</v>
      </c>
      <c r="AK588" s="409">
        <f t="shared" ref="AK588" si="1659">AK587</f>
        <v>0</v>
      </c>
      <c r="AL588" s="409">
        <f t="shared" ref="AL588" si="1660">AL587</f>
        <v>0</v>
      </c>
      <c r="AM588" s="295"/>
    </row>
    <row r="589" spans="1:39" ht="15.45" outlineLevel="1">
      <c r="A589" s="530"/>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ht="15" outlineLevel="1">
      <c r="A590" s="530">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ht="15" outlineLevel="1">
      <c r="A591" s="530"/>
      <c r="B591" s="292" t="s">
        <v>310</v>
      </c>
      <c r="C591" s="289" t="s">
        <v>163</v>
      </c>
      <c r="D591" s="293"/>
      <c r="E591" s="293"/>
      <c r="F591" s="293"/>
      <c r="G591" s="293"/>
      <c r="H591" s="293"/>
      <c r="I591" s="293"/>
      <c r="J591" s="293"/>
      <c r="K591" s="293"/>
      <c r="L591" s="293"/>
      <c r="M591" s="293"/>
      <c r="N591" s="466"/>
      <c r="O591" s="293"/>
      <c r="P591" s="293"/>
      <c r="Q591" s="293"/>
      <c r="R591" s="293"/>
      <c r="S591" s="293"/>
      <c r="T591" s="293"/>
      <c r="U591" s="293"/>
      <c r="V591" s="293"/>
      <c r="W591" s="293"/>
      <c r="X591" s="293"/>
      <c r="Y591" s="409">
        <f>Y590</f>
        <v>0</v>
      </c>
      <c r="Z591" s="409">
        <f t="shared" ref="Z591" si="1661">Z590</f>
        <v>0</v>
      </c>
      <c r="AA591" s="409">
        <f t="shared" ref="AA591" si="1662">AA590</f>
        <v>0</v>
      </c>
      <c r="AB591" s="409">
        <f t="shared" ref="AB591" si="1663">AB590</f>
        <v>0</v>
      </c>
      <c r="AC591" s="409">
        <f t="shared" ref="AC591" si="1664">AC590</f>
        <v>0</v>
      </c>
      <c r="AD591" s="409">
        <f t="shared" ref="AD591" si="1665">AD590</f>
        <v>0</v>
      </c>
      <c r="AE591" s="409">
        <f t="shared" ref="AE591" si="1666">AE590</f>
        <v>0</v>
      </c>
      <c r="AF591" s="409">
        <f t="shared" ref="AF591" si="1667">AF590</f>
        <v>0</v>
      </c>
      <c r="AG591" s="409">
        <f t="shared" ref="AG591" si="1668">AG590</f>
        <v>0</v>
      </c>
      <c r="AH591" s="409">
        <f t="shared" ref="AH591" si="1669">AH590</f>
        <v>0</v>
      </c>
      <c r="AI591" s="409">
        <f t="shared" ref="AI591" si="1670">AI590</f>
        <v>0</v>
      </c>
      <c r="AJ591" s="409">
        <f t="shared" ref="AJ591" si="1671">AJ590</f>
        <v>0</v>
      </c>
      <c r="AK591" s="409">
        <f t="shared" ref="AK591" si="1672">AK590</f>
        <v>0</v>
      </c>
      <c r="AL591" s="409">
        <f t="shared" ref="AL591" si="1673">AL590</f>
        <v>0</v>
      </c>
      <c r="AM591" s="295"/>
    </row>
    <row r="592" spans="1:39" ht="15.45" outlineLevel="1">
      <c r="A592" s="530"/>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ht="15" outlineLevel="1">
      <c r="A593" s="530">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ht="15" outlineLevel="1">
      <c r="A594" s="530"/>
      <c r="B594" s="292" t="s">
        <v>310</v>
      </c>
      <c r="C594" s="289" t="s">
        <v>163</v>
      </c>
      <c r="D594" s="293"/>
      <c r="E594" s="293"/>
      <c r="F594" s="293"/>
      <c r="G594" s="293"/>
      <c r="H594" s="293"/>
      <c r="I594" s="293"/>
      <c r="J594" s="293"/>
      <c r="K594" s="293"/>
      <c r="L594" s="293"/>
      <c r="M594" s="293"/>
      <c r="N594" s="466"/>
      <c r="O594" s="293"/>
      <c r="P594" s="293"/>
      <c r="Q594" s="293"/>
      <c r="R594" s="293"/>
      <c r="S594" s="293"/>
      <c r="T594" s="293"/>
      <c r="U594" s="293"/>
      <c r="V594" s="293"/>
      <c r="W594" s="293"/>
      <c r="X594" s="293"/>
      <c r="Y594" s="409">
        <f>Y593</f>
        <v>0</v>
      </c>
      <c r="Z594" s="409">
        <f t="shared" ref="Z594" si="1674">Z593</f>
        <v>0</v>
      </c>
      <c r="AA594" s="409">
        <f t="shared" ref="AA594" si="1675">AA593</f>
        <v>0</v>
      </c>
      <c r="AB594" s="409">
        <f t="shared" ref="AB594" si="1676">AB593</f>
        <v>0</v>
      </c>
      <c r="AC594" s="409">
        <f t="shared" ref="AC594" si="1677">AC593</f>
        <v>0</v>
      </c>
      <c r="AD594" s="409">
        <f t="shared" ref="AD594" si="1678">AD593</f>
        <v>0</v>
      </c>
      <c r="AE594" s="409">
        <f t="shared" ref="AE594" si="1679">AE593</f>
        <v>0</v>
      </c>
      <c r="AF594" s="409">
        <f t="shared" ref="AF594" si="1680">AF593</f>
        <v>0</v>
      </c>
      <c r="AG594" s="409">
        <f t="shared" ref="AG594" si="1681">AG593</f>
        <v>0</v>
      </c>
      <c r="AH594" s="409">
        <f t="shared" ref="AH594" si="1682">AH593</f>
        <v>0</v>
      </c>
      <c r="AI594" s="409">
        <f t="shared" ref="AI594" si="1683">AI593</f>
        <v>0</v>
      </c>
      <c r="AJ594" s="409">
        <f t="shared" ref="AJ594" si="1684">AJ593</f>
        <v>0</v>
      </c>
      <c r="AK594" s="409">
        <f t="shared" ref="AK594" si="1685">AK593</f>
        <v>0</v>
      </c>
      <c r="AL594" s="409">
        <f t="shared" ref="AL594" si="1686">AL593</f>
        <v>0</v>
      </c>
      <c r="AM594" s="295"/>
    </row>
    <row r="595" spans="1:39" ht="15" outlineLevel="1">
      <c r="A595" s="530"/>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ht="15" outlineLevel="1">
      <c r="A596" s="530">
        <v>4</v>
      </c>
      <c r="B596" s="518" t="s">
        <v>673</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ht="15" outlineLevel="1">
      <c r="A597" s="530"/>
      <c r="B597" s="292" t="s">
        <v>310</v>
      </c>
      <c r="C597" s="289" t="s">
        <v>163</v>
      </c>
      <c r="D597" s="293"/>
      <c r="E597" s="293"/>
      <c r="F597" s="293"/>
      <c r="G597" s="293"/>
      <c r="H597" s="293"/>
      <c r="I597" s="293"/>
      <c r="J597" s="293"/>
      <c r="K597" s="293"/>
      <c r="L597" s="293"/>
      <c r="M597" s="293"/>
      <c r="N597" s="466"/>
      <c r="O597" s="293"/>
      <c r="P597" s="293"/>
      <c r="Q597" s="293"/>
      <c r="R597" s="293"/>
      <c r="S597" s="293"/>
      <c r="T597" s="293"/>
      <c r="U597" s="293"/>
      <c r="V597" s="293"/>
      <c r="W597" s="293"/>
      <c r="X597" s="293"/>
      <c r="Y597" s="409">
        <f>Y596</f>
        <v>0</v>
      </c>
      <c r="Z597" s="409">
        <f t="shared" ref="Z597" si="1687">Z596</f>
        <v>0</v>
      </c>
      <c r="AA597" s="409">
        <f t="shared" ref="AA597" si="1688">AA596</f>
        <v>0</v>
      </c>
      <c r="AB597" s="409">
        <f t="shared" ref="AB597" si="1689">AB596</f>
        <v>0</v>
      </c>
      <c r="AC597" s="409">
        <f t="shared" ref="AC597" si="1690">AC596</f>
        <v>0</v>
      </c>
      <c r="AD597" s="409">
        <f t="shared" ref="AD597" si="1691">AD596</f>
        <v>0</v>
      </c>
      <c r="AE597" s="409">
        <f t="shared" ref="AE597" si="1692">AE596</f>
        <v>0</v>
      </c>
      <c r="AF597" s="409">
        <f t="shared" ref="AF597" si="1693">AF596</f>
        <v>0</v>
      </c>
      <c r="AG597" s="409">
        <f t="shared" ref="AG597" si="1694">AG596</f>
        <v>0</v>
      </c>
      <c r="AH597" s="409">
        <f t="shared" ref="AH597" si="1695">AH596</f>
        <v>0</v>
      </c>
      <c r="AI597" s="409">
        <f t="shared" ref="AI597" si="1696">AI596</f>
        <v>0</v>
      </c>
      <c r="AJ597" s="409">
        <f t="shared" ref="AJ597" si="1697">AJ596</f>
        <v>0</v>
      </c>
      <c r="AK597" s="409">
        <f t="shared" ref="AK597" si="1698">AK596</f>
        <v>0</v>
      </c>
      <c r="AL597" s="409">
        <f t="shared" ref="AL597" si="1699">AL596</f>
        <v>0</v>
      </c>
      <c r="AM597" s="295"/>
    </row>
    <row r="598" spans="1:39" ht="15" outlineLevel="1">
      <c r="A598" s="530"/>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30">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ht="15" outlineLevel="1">
      <c r="A600" s="530"/>
      <c r="B600" s="292" t="s">
        <v>310</v>
      </c>
      <c r="C600" s="289" t="s">
        <v>163</v>
      </c>
      <c r="D600" s="293"/>
      <c r="E600" s="293"/>
      <c r="F600" s="293"/>
      <c r="G600" s="293"/>
      <c r="H600" s="293"/>
      <c r="I600" s="293"/>
      <c r="J600" s="293"/>
      <c r="K600" s="293"/>
      <c r="L600" s="293"/>
      <c r="M600" s="293"/>
      <c r="N600" s="466"/>
      <c r="O600" s="293"/>
      <c r="P600" s="293"/>
      <c r="Q600" s="293"/>
      <c r="R600" s="293"/>
      <c r="S600" s="293"/>
      <c r="T600" s="293"/>
      <c r="U600" s="293"/>
      <c r="V600" s="293"/>
      <c r="W600" s="293"/>
      <c r="X600" s="293"/>
      <c r="Y600" s="409">
        <f>Y599</f>
        <v>0</v>
      </c>
      <c r="Z600" s="409">
        <f t="shared" ref="Z600" si="1700">Z599</f>
        <v>0</v>
      </c>
      <c r="AA600" s="409">
        <f t="shared" ref="AA600" si="1701">AA599</f>
        <v>0</v>
      </c>
      <c r="AB600" s="409">
        <f t="shared" ref="AB600" si="1702">AB599</f>
        <v>0</v>
      </c>
      <c r="AC600" s="409">
        <f t="shared" ref="AC600" si="1703">AC599</f>
        <v>0</v>
      </c>
      <c r="AD600" s="409">
        <f t="shared" ref="AD600" si="1704">AD599</f>
        <v>0</v>
      </c>
      <c r="AE600" s="409">
        <f t="shared" ref="AE600" si="1705">AE599</f>
        <v>0</v>
      </c>
      <c r="AF600" s="409">
        <f t="shared" ref="AF600" si="1706">AF599</f>
        <v>0</v>
      </c>
      <c r="AG600" s="409">
        <f t="shared" ref="AG600" si="1707">AG599</f>
        <v>0</v>
      </c>
      <c r="AH600" s="409">
        <f t="shared" ref="AH600" si="1708">AH599</f>
        <v>0</v>
      </c>
      <c r="AI600" s="409">
        <f t="shared" ref="AI600" si="1709">AI599</f>
        <v>0</v>
      </c>
      <c r="AJ600" s="409">
        <f t="shared" ref="AJ600" si="1710">AJ599</f>
        <v>0</v>
      </c>
      <c r="AK600" s="409">
        <f t="shared" ref="AK600" si="1711">AK599</f>
        <v>0</v>
      </c>
      <c r="AL600" s="409">
        <f t="shared" ref="AL600" si="1712">AL599</f>
        <v>0</v>
      </c>
      <c r="AM600" s="295"/>
    </row>
    <row r="601" spans="1:39" ht="15" outlineLevel="1">
      <c r="A601" s="530"/>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45" outlineLevel="1">
      <c r="A602" s="530"/>
      <c r="B602" s="317" t="s">
        <v>497</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ht="15" outlineLevel="1">
      <c r="A603" s="530">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ht="15" outlineLevel="1">
      <c r="A604" s="530"/>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713">Z603</f>
        <v>0</v>
      </c>
      <c r="AA604" s="409">
        <f t="shared" ref="AA604" si="1714">AA603</f>
        <v>0</v>
      </c>
      <c r="AB604" s="409">
        <f t="shared" ref="AB604" si="1715">AB603</f>
        <v>0</v>
      </c>
      <c r="AC604" s="409">
        <f t="shared" ref="AC604" si="1716">AC603</f>
        <v>0</v>
      </c>
      <c r="AD604" s="409">
        <f t="shared" ref="AD604" si="1717">AD603</f>
        <v>0</v>
      </c>
      <c r="AE604" s="409">
        <f t="shared" ref="AE604" si="1718">AE603</f>
        <v>0</v>
      </c>
      <c r="AF604" s="409">
        <f t="shared" ref="AF604" si="1719">AF603</f>
        <v>0</v>
      </c>
      <c r="AG604" s="409">
        <f t="shared" ref="AG604" si="1720">AG603</f>
        <v>0</v>
      </c>
      <c r="AH604" s="409">
        <f t="shared" ref="AH604" si="1721">AH603</f>
        <v>0</v>
      </c>
      <c r="AI604" s="409">
        <f t="shared" ref="AI604" si="1722">AI603</f>
        <v>0</v>
      </c>
      <c r="AJ604" s="409">
        <f t="shared" ref="AJ604" si="1723">AJ603</f>
        <v>0</v>
      </c>
      <c r="AK604" s="409">
        <f t="shared" ref="AK604" si="1724">AK603</f>
        <v>0</v>
      </c>
      <c r="AL604" s="409">
        <f t="shared" ref="AL604" si="1725">AL603</f>
        <v>0</v>
      </c>
      <c r="AM604" s="309"/>
    </row>
    <row r="605" spans="1:39" ht="15" outlineLevel="1">
      <c r="A605" s="530"/>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outlineLevel="1">
      <c r="A606" s="530">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ht="15" outlineLevel="1">
      <c r="A607" s="530"/>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726">Z606</f>
        <v>0</v>
      </c>
      <c r="AA607" s="409">
        <f t="shared" ref="AA607" si="1727">AA606</f>
        <v>0</v>
      </c>
      <c r="AB607" s="409">
        <f t="shared" ref="AB607" si="1728">AB606</f>
        <v>0</v>
      </c>
      <c r="AC607" s="409">
        <f t="shared" ref="AC607" si="1729">AC606</f>
        <v>0</v>
      </c>
      <c r="AD607" s="409">
        <f t="shared" ref="AD607" si="1730">AD606</f>
        <v>0</v>
      </c>
      <c r="AE607" s="409">
        <f t="shared" ref="AE607" si="1731">AE606</f>
        <v>0</v>
      </c>
      <c r="AF607" s="409">
        <f t="shared" ref="AF607" si="1732">AF606</f>
        <v>0</v>
      </c>
      <c r="AG607" s="409">
        <f t="shared" ref="AG607" si="1733">AG606</f>
        <v>0</v>
      </c>
      <c r="AH607" s="409">
        <f t="shared" ref="AH607" si="1734">AH606</f>
        <v>0</v>
      </c>
      <c r="AI607" s="409">
        <f t="shared" ref="AI607" si="1735">AI606</f>
        <v>0</v>
      </c>
      <c r="AJ607" s="409">
        <f t="shared" ref="AJ607" si="1736">AJ606</f>
        <v>0</v>
      </c>
      <c r="AK607" s="409">
        <f t="shared" ref="AK607" si="1737">AK606</f>
        <v>0</v>
      </c>
      <c r="AL607" s="409">
        <f t="shared" ref="AL607" si="1738">AL606</f>
        <v>0</v>
      </c>
      <c r="AM607" s="309"/>
    </row>
    <row r="608" spans="1:39" ht="15" outlineLevel="1">
      <c r="A608" s="530"/>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outlineLevel="1">
      <c r="A609" s="530">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ht="15" outlineLevel="1">
      <c r="A610" s="530"/>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739">Z609</f>
        <v>0</v>
      </c>
      <c r="AA610" s="409">
        <f t="shared" ref="AA610" si="1740">AA609</f>
        <v>0</v>
      </c>
      <c r="AB610" s="409">
        <f t="shared" ref="AB610" si="1741">AB609</f>
        <v>0</v>
      </c>
      <c r="AC610" s="409">
        <f t="shared" ref="AC610" si="1742">AC609</f>
        <v>0</v>
      </c>
      <c r="AD610" s="409">
        <f t="shared" ref="AD610" si="1743">AD609</f>
        <v>0</v>
      </c>
      <c r="AE610" s="409">
        <f t="shared" ref="AE610" si="1744">AE609</f>
        <v>0</v>
      </c>
      <c r="AF610" s="409">
        <f t="shared" ref="AF610" si="1745">AF609</f>
        <v>0</v>
      </c>
      <c r="AG610" s="409">
        <f t="shared" ref="AG610" si="1746">AG609</f>
        <v>0</v>
      </c>
      <c r="AH610" s="409">
        <f t="shared" ref="AH610" si="1747">AH609</f>
        <v>0</v>
      </c>
      <c r="AI610" s="409">
        <f t="shared" ref="AI610" si="1748">AI609</f>
        <v>0</v>
      </c>
      <c r="AJ610" s="409">
        <f t="shared" ref="AJ610" si="1749">AJ609</f>
        <v>0</v>
      </c>
      <c r="AK610" s="409">
        <f t="shared" ref="AK610" si="1750">AK609</f>
        <v>0</v>
      </c>
      <c r="AL610" s="409">
        <f t="shared" ref="AL610" si="1751">AL609</f>
        <v>0</v>
      </c>
      <c r="AM610" s="309"/>
    </row>
    <row r="611" spans="1:39" ht="15" outlineLevel="1">
      <c r="A611" s="530"/>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outlineLevel="1">
      <c r="A612" s="530">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ht="15" outlineLevel="1">
      <c r="A613" s="530"/>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752">Z612</f>
        <v>0</v>
      </c>
      <c r="AA613" s="409">
        <f t="shared" ref="AA613" si="1753">AA612</f>
        <v>0</v>
      </c>
      <c r="AB613" s="409">
        <f t="shared" ref="AB613" si="1754">AB612</f>
        <v>0</v>
      </c>
      <c r="AC613" s="409">
        <f t="shared" ref="AC613" si="1755">AC612</f>
        <v>0</v>
      </c>
      <c r="AD613" s="409">
        <f t="shared" ref="AD613" si="1756">AD612</f>
        <v>0</v>
      </c>
      <c r="AE613" s="409">
        <f t="shared" ref="AE613" si="1757">AE612</f>
        <v>0</v>
      </c>
      <c r="AF613" s="409">
        <f t="shared" ref="AF613" si="1758">AF612</f>
        <v>0</v>
      </c>
      <c r="AG613" s="409">
        <f t="shared" ref="AG613" si="1759">AG612</f>
        <v>0</v>
      </c>
      <c r="AH613" s="409">
        <f t="shared" ref="AH613" si="1760">AH612</f>
        <v>0</v>
      </c>
      <c r="AI613" s="409">
        <f t="shared" ref="AI613" si="1761">AI612</f>
        <v>0</v>
      </c>
      <c r="AJ613" s="409">
        <f t="shared" ref="AJ613" si="1762">AJ612</f>
        <v>0</v>
      </c>
      <c r="AK613" s="409">
        <f t="shared" ref="AK613" si="1763">AK612</f>
        <v>0</v>
      </c>
      <c r="AL613" s="409">
        <f t="shared" ref="AL613" si="1764">AL612</f>
        <v>0</v>
      </c>
      <c r="AM613" s="309"/>
    </row>
    <row r="614" spans="1:39" ht="15" outlineLevel="1">
      <c r="A614" s="530"/>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outlineLevel="1">
      <c r="A615" s="530">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ht="15" outlineLevel="1">
      <c r="A616" s="530"/>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765">Z615</f>
        <v>0</v>
      </c>
      <c r="AA616" s="409">
        <f t="shared" ref="AA616" si="1766">AA615</f>
        <v>0</v>
      </c>
      <c r="AB616" s="409">
        <f t="shared" ref="AB616" si="1767">AB615</f>
        <v>0</v>
      </c>
      <c r="AC616" s="409">
        <f t="shared" ref="AC616" si="1768">AC615</f>
        <v>0</v>
      </c>
      <c r="AD616" s="409">
        <f t="shared" ref="AD616" si="1769">AD615</f>
        <v>0</v>
      </c>
      <c r="AE616" s="409">
        <f t="shared" ref="AE616" si="1770">AE615</f>
        <v>0</v>
      </c>
      <c r="AF616" s="409">
        <f t="shared" ref="AF616" si="1771">AF615</f>
        <v>0</v>
      </c>
      <c r="AG616" s="409">
        <f t="shared" ref="AG616" si="1772">AG615</f>
        <v>0</v>
      </c>
      <c r="AH616" s="409">
        <f t="shared" ref="AH616" si="1773">AH615</f>
        <v>0</v>
      </c>
      <c r="AI616" s="409">
        <f t="shared" ref="AI616" si="1774">AI615</f>
        <v>0</v>
      </c>
      <c r="AJ616" s="409">
        <f t="shared" ref="AJ616" si="1775">AJ615</f>
        <v>0</v>
      </c>
      <c r="AK616" s="409">
        <f t="shared" ref="AK616" si="1776">AK615</f>
        <v>0</v>
      </c>
      <c r="AL616" s="409">
        <f t="shared" ref="AL616" si="1777">AL615</f>
        <v>0</v>
      </c>
      <c r="AM616" s="309"/>
    </row>
    <row r="617" spans="1:39" ht="15" outlineLevel="1">
      <c r="A617" s="530"/>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45" outlineLevel="1">
      <c r="A618" s="530"/>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outlineLevel="1">
      <c r="A619" s="530">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ht="15" outlineLevel="1">
      <c r="A620" s="530"/>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778">Z619</f>
        <v>0</v>
      </c>
      <c r="AA620" s="409">
        <f t="shared" ref="AA620" si="1779">AA619</f>
        <v>0</v>
      </c>
      <c r="AB620" s="409">
        <f t="shared" ref="AB620" si="1780">AB619</f>
        <v>0</v>
      </c>
      <c r="AC620" s="409">
        <f t="shared" ref="AC620" si="1781">AC619</f>
        <v>0</v>
      </c>
      <c r="AD620" s="409">
        <f t="shared" ref="AD620" si="1782">AD619</f>
        <v>0</v>
      </c>
      <c r="AE620" s="409">
        <f t="shared" ref="AE620" si="1783">AE619</f>
        <v>0</v>
      </c>
      <c r="AF620" s="409">
        <f t="shared" ref="AF620" si="1784">AF619</f>
        <v>0</v>
      </c>
      <c r="AG620" s="409">
        <f t="shared" ref="AG620" si="1785">AG619</f>
        <v>0</v>
      </c>
      <c r="AH620" s="409">
        <f t="shared" ref="AH620" si="1786">AH619</f>
        <v>0</v>
      </c>
      <c r="AI620" s="409">
        <f t="shared" ref="AI620" si="1787">AI619</f>
        <v>0</v>
      </c>
      <c r="AJ620" s="409">
        <f t="shared" ref="AJ620" si="1788">AJ619</f>
        <v>0</v>
      </c>
      <c r="AK620" s="409">
        <f t="shared" ref="AK620" si="1789">AK619</f>
        <v>0</v>
      </c>
      <c r="AL620" s="409">
        <f t="shared" ref="AL620" si="1790">AL619</f>
        <v>0</v>
      </c>
      <c r="AM620" s="295"/>
    </row>
    <row r="621" spans="1:39" ht="15" outlineLevel="1">
      <c r="A621" s="530"/>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30" outlineLevel="1">
      <c r="A622" s="530">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ht="15" outlineLevel="1">
      <c r="A623" s="530"/>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791">Z622</f>
        <v>0</v>
      </c>
      <c r="AA623" s="409">
        <f t="shared" ref="AA623" si="1792">AA622</f>
        <v>0</v>
      </c>
      <c r="AB623" s="409">
        <f t="shared" ref="AB623" si="1793">AB622</f>
        <v>0</v>
      </c>
      <c r="AC623" s="409">
        <f t="shared" ref="AC623" si="1794">AC622</f>
        <v>0</v>
      </c>
      <c r="AD623" s="409">
        <f t="shared" ref="AD623" si="1795">AD622</f>
        <v>0</v>
      </c>
      <c r="AE623" s="409">
        <f t="shared" ref="AE623" si="1796">AE622</f>
        <v>0</v>
      </c>
      <c r="AF623" s="409">
        <f t="shared" ref="AF623" si="1797">AF622</f>
        <v>0</v>
      </c>
      <c r="AG623" s="409">
        <f t="shared" ref="AG623" si="1798">AG622</f>
        <v>0</v>
      </c>
      <c r="AH623" s="409">
        <f t="shared" ref="AH623" si="1799">AH622</f>
        <v>0</v>
      </c>
      <c r="AI623" s="409">
        <f t="shared" ref="AI623" si="1800">AI622</f>
        <v>0</v>
      </c>
      <c r="AJ623" s="409">
        <f t="shared" ref="AJ623" si="1801">AJ622</f>
        <v>0</v>
      </c>
      <c r="AK623" s="409">
        <f t="shared" ref="AK623" si="1802">AK622</f>
        <v>0</v>
      </c>
      <c r="AL623" s="409">
        <f t="shared" ref="AL623" si="1803">AL622</f>
        <v>0</v>
      </c>
      <c r="AM623" s="295"/>
    </row>
    <row r="624" spans="1:39" ht="15" outlineLevel="1">
      <c r="A624" s="530"/>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outlineLevel="1">
      <c r="A625" s="530">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ht="15" outlineLevel="1">
      <c r="A626" s="530"/>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804">Z625</f>
        <v>0</v>
      </c>
      <c r="AA626" s="409">
        <f t="shared" ref="AA626" si="1805">AA625</f>
        <v>0</v>
      </c>
      <c r="AB626" s="409">
        <f t="shared" ref="AB626" si="1806">AB625</f>
        <v>0</v>
      </c>
      <c r="AC626" s="409">
        <f t="shared" ref="AC626" si="1807">AC625</f>
        <v>0</v>
      </c>
      <c r="AD626" s="409">
        <f t="shared" ref="AD626" si="1808">AD625</f>
        <v>0</v>
      </c>
      <c r="AE626" s="409">
        <f t="shared" ref="AE626" si="1809">AE625</f>
        <v>0</v>
      </c>
      <c r="AF626" s="409">
        <f t="shared" ref="AF626" si="1810">AF625</f>
        <v>0</v>
      </c>
      <c r="AG626" s="409">
        <f t="shared" ref="AG626" si="1811">AG625</f>
        <v>0</v>
      </c>
      <c r="AH626" s="409">
        <f t="shared" ref="AH626" si="1812">AH625</f>
        <v>0</v>
      </c>
      <c r="AI626" s="409">
        <f t="shared" ref="AI626" si="1813">AI625</f>
        <v>0</v>
      </c>
      <c r="AJ626" s="409">
        <f t="shared" ref="AJ626" si="1814">AJ625</f>
        <v>0</v>
      </c>
      <c r="AK626" s="409">
        <f t="shared" ref="AK626" si="1815">AK625</f>
        <v>0</v>
      </c>
      <c r="AL626" s="409">
        <f t="shared" ref="AL626" si="1816">AL625</f>
        <v>0</v>
      </c>
      <c r="AM626" s="304"/>
    </row>
    <row r="627" spans="1:40" ht="15" outlineLevel="1">
      <c r="A627" s="530"/>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45" outlineLevel="1">
      <c r="A628" s="530"/>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ht="15" outlineLevel="1">
      <c r="A629" s="530">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ht="15" outlineLevel="1">
      <c r="A630" s="530"/>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817">Z629</f>
        <v>0</v>
      </c>
      <c r="AA630" s="409">
        <f t="shared" ref="AA630" si="1818">AA629</f>
        <v>0</v>
      </c>
      <c r="AB630" s="409">
        <f t="shared" ref="AB630" si="1819">AB629</f>
        <v>0</v>
      </c>
      <c r="AC630" s="409">
        <f t="shared" ref="AC630" si="1820">AC629</f>
        <v>0</v>
      </c>
      <c r="AD630" s="409">
        <f t="shared" ref="AD630" si="1821">AD629</f>
        <v>0</v>
      </c>
      <c r="AE630" s="409">
        <f t="shared" ref="AE630" si="1822">AE629</f>
        <v>0</v>
      </c>
      <c r="AF630" s="409">
        <f t="shared" ref="AF630" si="1823">AF629</f>
        <v>0</v>
      </c>
      <c r="AG630" s="409">
        <f t="shared" ref="AG630" si="1824">AG629</f>
        <v>0</v>
      </c>
      <c r="AH630" s="409">
        <f t="shared" ref="AH630" si="1825">AH629</f>
        <v>0</v>
      </c>
      <c r="AI630" s="409">
        <f t="shared" ref="AI630" si="1826">AI629</f>
        <v>0</v>
      </c>
      <c r="AJ630" s="409">
        <f t="shared" ref="AJ630" si="1827">AJ629</f>
        <v>0</v>
      </c>
      <c r="AK630" s="409">
        <f t="shared" ref="AK630" si="1828">AK629</f>
        <v>0</v>
      </c>
      <c r="AL630" s="409">
        <f t="shared" ref="AL630" si="1829">AL629</f>
        <v>0</v>
      </c>
      <c r="AM630" s="514"/>
      <c r="AN630" s="628"/>
    </row>
    <row r="631" spans="1:40" ht="15" outlineLevel="1">
      <c r="A631" s="530"/>
      <c r="B631" s="313"/>
      <c r="C631" s="303"/>
      <c r="D631" s="289"/>
      <c r="E631" s="289"/>
      <c r="F631" s="289"/>
      <c r="G631" s="289"/>
      <c r="H631" s="289"/>
      <c r="I631" s="289"/>
      <c r="J631" s="289"/>
      <c r="K631" s="289"/>
      <c r="L631" s="289"/>
      <c r="M631" s="289"/>
      <c r="N631" s="466"/>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8"/>
    </row>
    <row r="632" spans="1:40" s="307" customFormat="1" ht="15.45" outlineLevel="1">
      <c r="A632" s="530"/>
      <c r="B632" s="286" t="s">
        <v>489</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5"/>
      <c r="AN632" s="629"/>
    </row>
    <row r="633" spans="1:40" ht="15" outlineLevel="1">
      <c r="A633" s="530">
        <v>15</v>
      </c>
      <c r="B633" s="292" t="s">
        <v>494</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ht="15" outlineLevel="1">
      <c r="A634" s="530"/>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830">Z633</f>
        <v>0</v>
      </c>
      <c r="AA634" s="409">
        <f t="shared" si="1830"/>
        <v>0</v>
      </c>
      <c r="AB634" s="409">
        <f t="shared" si="1830"/>
        <v>0</v>
      </c>
      <c r="AC634" s="409">
        <f t="shared" si="1830"/>
        <v>0</v>
      </c>
      <c r="AD634" s="409">
        <f t="shared" si="1830"/>
        <v>0</v>
      </c>
      <c r="AE634" s="409">
        <f t="shared" si="1830"/>
        <v>0</v>
      </c>
      <c r="AF634" s="409">
        <f t="shared" si="1830"/>
        <v>0</v>
      </c>
      <c r="AG634" s="409">
        <f t="shared" si="1830"/>
        <v>0</v>
      </c>
      <c r="AH634" s="409">
        <f t="shared" si="1830"/>
        <v>0</v>
      </c>
      <c r="AI634" s="409">
        <f t="shared" si="1830"/>
        <v>0</v>
      </c>
      <c r="AJ634" s="409">
        <f t="shared" si="1830"/>
        <v>0</v>
      </c>
      <c r="AK634" s="409">
        <f t="shared" si="1830"/>
        <v>0</v>
      </c>
      <c r="AL634" s="409">
        <f t="shared" si="1830"/>
        <v>0</v>
      </c>
      <c r="AM634" s="295"/>
    </row>
    <row r="635" spans="1:40" ht="15" outlineLevel="1">
      <c r="A635" s="530"/>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ht="15" outlineLevel="1">
      <c r="A636" s="530">
        <v>16</v>
      </c>
      <c r="B636" s="322" t="s">
        <v>490</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ht="15" outlineLevel="1">
      <c r="A637" s="530"/>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831">Z636</f>
        <v>0</v>
      </c>
      <c r="AA637" s="409">
        <f t="shared" si="1831"/>
        <v>0</v>
      </c>
      <c r="AB637" s="409">
        <f t="shared" si="1831"/>
        <v>0</v>
      </c>
      <c r="AC637" s="409">
        <f t="shared" si="1831"/>
        <v>0</v>
      </c>
      <c r="AD637" s="409">
        <f t="shared" si="1831"/>
        <v>0</v>
      </c>
      <c r="AE637" s="409">
        <f t="shared" si="1831"/>
        <v>0</v>
      </c>
      <c r="AF637" s="409">
        <f t="shared" si="1831"/>
        <v>0</v>
      </c>
      <c r="AG637" s="409">
        <f t="shared" si="1831"/>
        <v>0</v>
      </c>
      <c r="AH637" s="409">
        <f t="shared" si="1831"/>
        <v>0</v>
      </c>
      <c r="AI637" s="409">
        <f t="shared" si="1831"/>
        <v>0</v>
      </c>
      <c r="AJ637" s="409">
        <f t="shared" si="1831"/>
        <v>0</v>
      </c>
      <c r="AK637" s="409">
        <f t="shared" si="1831"/>
        <v>0</v>
      </c>
      <c r="AL637" s="409">
        <f t="shared" si="1831"/>
        <v>0</v>
      </c>
      <c r="AM637" s="295"/>
    </row>
    <row r="638" spans="1:40" s="281" customFormat="1" ht="15" outlineLevel="1">
      <c r="A638" s="530"/>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45" outlineLevel="1">
      <c r="A639" s="530"/>
      <c r="B639" s="517" t="s">
        <v>495</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ht="15" outlineLevel="1">
      <c r="A640" s="530">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ht="15" outlineLevel="1">
      <c r="A641" s="530"/>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832">Z640</f>
        <v>0</v>
      </c>
      <c r="AA641" s="409">
        <f t="shared" si="1832"/>
        <v>0</v>
      </c>
      <c r="AB641" s="409">
        <f t="shared" si="1832"/>
        <v>0</v>
      </c>
      <c r="AC641" s="409">
        <f t="shared" si="1832"/>
        <v>0</v>
      </c>
      <c r="AD641" s="409">
        <f t="shared" si="1832"/>
        <v>0</v>
      </c>
      <c r="AE641" s="409">
        <f t="shared" si="1832"/>
        <v>0</v>
      </c>
      <c r="AF641" s="409">
        <f t="shared" si="1832"/>
        <v>0</v>
      </c>
      <c r="AG641" s="409">
        <f t="shared" si="1832"/>
        <v>0</v>
      </c>
      <c r="AH641" s="409">
        <f t="shared" si="1832"/>
        <v>0</v>
      </c>
      <c r="AI641" s="409">
        <f t="shared" si="1832"/>
        <v>0</v>
      </c>
      <c r="AJ641" s="409">
        <f t="shared" si="1832"/>
        <v>0</v>
      </c>
      <c r="AK641" s="409">
        <f t="shared" si="1832"/>
        <v>0</v>
      </c>
      <c r="AL641" s="409">
        <f t="shared" si="1832"/>
        <v>0</v>
      </c>
      <c r="AM641" s="304"/>
    </row>
    <row r="642" spans="1:39" ht="15" outlineLevel="1">
      <c r="A642" s="530"/>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ht="15" outlineLevel="1">
      <c r="A643" s="530">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ht="15" outlineLevel="1">
      <c r="A644" s="530"/>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833">Z643</f>
        <v>0</v>
      </c>
      <c r="AA644" s="409">
        <f t="shared" si="1833"/>
        <v>0</v>
      </c>
      <c r="AB644" s="409">
        <f t="shared" si="1833"/>
        <v>0</v>
      </c>
      <c r="AC644" s="409">
        <f t="shared" si="1833"/>
        <v>0</v>
      </c>
      <c r="AD644" s="409">
        <f t="shared" si="1833"/>
        <v>0</v>
      </c>
      <c r="AE644" s="409">
        <f t="shared" si="1833"/>
        <v>0</v>
      </c>
      <c r="AF644" s="409">
        <f t="shared" si="1833"/>
        <v>0</v>
      </c>
      <c r="AG644" s="409">
        <f t="shared" si="1833"/>
        <v>0</v>
      </c>
      <c r="AH644" s="409">
        <f t="shared" si="1833"/>
        <v>0</v>
      </c>
      <c r="AI644" s="409">
        <f t="shared" si="1833"/>
        <v>0</v>
      </c>
      <c r="AJ644" s="409">
        <f t="shared" si="1833"/>
        <v>0</v>
      </c>
      <c r="AK644" s="409">
        <f t="shared" si="1833"/>
        <v>0</v>
      </c>
      <c r="AL644" s="409">
        <f t="shared" si="1833"/>
        <v>0</v>
      </c>
      <c r="AM644" s="304"/>
    </row>
    <row r="645" spans="1:39" ht="15" outlineLevel="1">
      <c r="A645" s="530"/>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ht="15" outlineLevel="1">
      <c r="A646" s="530">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ht="15" outlineLevel="1">
      <c r="A647" s="530"/>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834">Z646</f>
        <v>0</v>
      </c>
      <c r="AA647" s="409">
        <f t="shared" si="1834"/>
        <v>0</v>
      </c>
      <c r="AB647" s="409">
        <f t="shared" si="1834"/>
        <v>0</v>
      </c>
      <c r="AC647" s="409">
        <f t="shared" si="1834"/>
        <v>0</v>
      </c>
      <c r="AD647" s="409">
        <f t="shared" si="1834"/>
        <v>0</v>
      </c>
      <c r="AE647" s="409">
        <f t="shared" si="1834"/>
        <v>0</v>
      </c>
      <c r="AF647" s="409">
        <f t="shared" si="1834"/>
        <v>0</v>
      </c>
      <c r="AG647" s="409">
        <f t="shared" si="1834"/>
        <v>0</v>
      </c>
      <c r="AH647" s="409">
        <f t="shared" si="1834"/>
        <v>0</v>
      </c>
      <c r="AI647" s="409">
        <f t="shared" si="1834"/>
        <v>0</v>
      </c>
      <c r="AJ647" s="409">
        <f t="shared" si="1834"/>
        <v>0</v>
      </c>
      <c r="AK647" s="409">
        <f t="shared" si="1834"/>
        <v>0</v>
      </c>
      <c r="AL647" s="409">
        <f t="shared" si="1834"/>
        <v>0</v>
      </c>
      <c r="AM647" s="295"/>
    </row>
    <row r="648" spans="1:39" ht="15" outlineLevel="1">
      <c r="A648" s="530"/>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ht="15" outlineLevel="1">
      <c r="A649" s="530">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ht="15" outlineLevel="1">
      <c r="A650" s="530"/>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835">Z649</f>
        <v>0</v>
      </c>
      <c r="AA650" s="409">
        <f t="shared" si="1835"/>
        <v>0</v>
      </c>
      <c r="AB650" s="409">
        <f t="shared" si="1835"/>
        <v>0</v>
      </c>
      <c r="AC650" s="409">
        <f t="shared" si="1835"/>
        <v>0</v>
      </c>
      <c r="AD650" s="409">
        <f t="shared" si="1835"/>
        <v>0</v>
      </c>
      <c r="AE650" s="409">
        <f t="shared" si="1835"/>
        <v>0</v>
      </c>
      <c r="AF650" s="409">
        <f t="shared" si="1835"/>
        <v>0</v>
      </c>
      <c r="AG650" s="409">
        <f t="shared" si="1835"/>
        <v>0</v>
      </c>
      <c r="AH650" s="409">
        <f t="shared" si="1835"/>
        <v>0</v>
      </c>
      <c r="AI650" s="409">
        <f t="shared" si="1835"/>
        <v>0</v>
      </c>
      <c r="AJ650" s="409">
        <f t="shared" si="1835"/>
        <v>0</v>
      </c>
      <c r="AK650" s="409">
        <f t="shared" si="1835"/>
        <v>0</v>
      </c>
      <c r="AL650" s="409">
        <f t="shared" si="1835"/>
        <v>0</v>
      </c>
      <c r="AM650" s="304"/>
    </row>
    <row r="651" spans="1:39" ht="15.45" outlineLevel="1">
      <c r="A651" s="530"/>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45" outlineLevel="1">
      <c r="A652" s="530"/>
      <c r="B652" s="516" t="s">
        <v>502</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45" outlineLevel="1">
      <c r="A653" s="530"/>
      <c r="B653" s="502" t="s">
        <v>498</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ht="15" outlineLevel="1">
      <c r="A654" s="530">
        <v>21</v>
      </c>
      <c r="B654" s="426" t="s">
        <v>113</v>
      </c>
      <c r="C654" s="289" t="s">
        <v>25</v>
      </c>
      <c r="D654" s="293">
        <v>104038.22</v>
      </c>
      <c r="E654" s="293">
        <v>104038.22</v>
      </c>
      <c r="F654" s="293"/>
      <c r="G654" s="293"/>
      <c r="H654" s="293"/>
      <c r="I654" s="293"/>
      <c r="J654" s="293"/>
      <c r="K654" s="293"/>
      <c r="L654" s="293"/>
      <c r="M654" s="293"/>
      <c r="N654" s="289"/>
      <c r="O654" s="293">
        <v>8.15</v>
      </c>
      <c r="P654" s="293">
        <v>8.15</v>
      </c>
      <c r="Q654" s="293"/>
      <c r="R654" s="293"/>
      <c r="S654" s="293"/>
      <c r="T654" s="293"/>
      <c r="U654" s="293"/>
      <c r="V654" s="293"/>
      <c r="W654" s="293"/>
      <c r="X654" s="293"/>
      <c r="Y654" s="408">
        <v>1</v>
      </c>
      <c r="Z654" s="408"/>
      <c r="AA654" s="408"/>
      <c r="AB654" s="408"/>
      <c r="AC654" s="408"/>
      <c r="AD654" s="408"/>
      <c r="AE654" s="408"/>
      <c r="AF654" s="408"/>
      <c r="AG654" s="408"/>
      <c r="AH654" s="408"/>
      <c r="AI654" s="408"/>
      <c r="AJ654" s="408"/>
      <c r="AK654" s="408"/>
      <c r="AL654" s="408"/>
      <c r="AM654" s="294">
        <f>SUM(Y654:AL654)</f>
        <v>1</v>
      </c>
    </row>
    <row r="655" spans="1:39" ht="15" outlineLevel="1">
      <c r="A655" s="530"/>
      <c r="B655" s="292" t="s">
        <v>310</v>
      </c>
      <c r="C655" s="289" t="s">
        <v>163</v>
      </c>
      <c r="D655" s="293">
        <v>8871.6898923624558</v>
      </c>
      <c r="E655" s="293">
        <v>8871.6898923624558</v>
      </c>
      <c r="F655" s="293"/>
      <c r="G655" s="293"/>
      <c r="H655" s="293"/>
      <c r="I655" s="293"/>
      <c r="J655" s="293"/>
      <c r="K655" s="293"/>
      <c r="L655" s="293"/>
      <c r="M655" s="293"/>
      <c r="N655" s="289"/>
      <c r="O655" s="293">
        <v>0.66836697680032031</v>
      </c>
      <c r="P655" s="293">
        <v>0.66836697680032031</v>
      </c>
      <c r="Q655" s="293"/>
      <c r="R655" s="293"/>
      <c r="S655" s="293"/>
      <c r="T655" s="293"/>
      <c r="U655" s="293"/>
      <c r="V655" s="293"/>
      <c r="W655" s="293"/>
      <c r="X655" s="293"/>
      <c r="Y655" s="409">
        <v>1</v>
      </c>
      <c r="Z655" s="409">
        <v>0</v>
      </c>
      <c r="AA655" s="409">
        <v>0</v>
      </c>
      <c r="AB655" s="409">
        <f t="shared" ref="AB655" si="1836">AB654</f>
        <v>0</v>
      </c>
      <c r="AC655" s="409">
        <f t="shared" ref="AC655" si="1837">AC654</f>
        <v>0</v>
      </c>
      <c r="AD655" s="409">
        <f t="shared" ref="AD655" si="1838">AD654</f>
        <v>0</v>
      </c>
      <c r="AE655" s="409">
        <f t="shared" ref="AE655" si="1839">AE654</f>
        <v>0</v>
      </c>
      <c r="AF655" s="409">
        <f t="shared" ref="AF655" si="1840">AF654</f>
        <v>0</v>
      </c>
      <c r="AG655" s="409">
        <f t="shared" ref="AG655" si="1841">AG654</f>
        <v>0</v>
      </c>
      <c r="AH655" s="409">
        <f t="shared" ref="AH655" si="1842">AH654</f>
        <v>0</v>
      </c>
      <c r="AI655" s="409">
        <f t="shared" ref="AI655" si="1843">AI654</f>
        <v>0</v>
      </c>
      <c r="AJ655" s="409">
        <f t="shared" ref="AJ655" si="1844">AJ654</f>
        <v>0</v>
      </c>
      <c r="AK655" s="409">
        <f t="shared" ref="AK655" si="1845">AK654</f>
        <v>0</v>
      </c>
      <c r="AL655" s="409">
        <f t="shared" ref="AL655" si="1846">AL654</f>
        <v>0</v>
      </c>
      <c r="AM655" s="304"/>
    </row>
    <row r="656" spans="1:39" ht="15" outlineLevel="1">
      <c r="A656" s="530"/>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outlineLevel="1">
      <c r="A657" s="530">
        <v>22</v>
      </c>
      <c r="B657" s="426" t="s">
        <v>114</v>
      </c>
      <c r="C657" s="289" t="s">
        <v>25</v>
      </c>
      <c r="D657" s="293"/>
      <c r="E657" s="293"/>
      <c r="F657" s="293"/>
      <c r="G657" s="293"/>
      <c r="H657" s="293"/>
      <c r="I657" s="293"/>
      <c r="J657" s="293"/>
      <c r="K657" s="293"/>
      <c r="L657" s="293"/>
      <c r="M657" s="293"/>
      <c r="N657" s="289"/>
      <c r="O657" s="293"/>
      <c r="P657" s="293"/>
      <c r="Q657" s="293"/>
      <c r="R657" s="293"/>
      <c r="S657" s="293"/>
      <c r="T657" s="293"/>
      <c r="U657" s="293"/>
      <c r="V657" s="293"/>
      <c r="W657" s="293"/>
      <c r="X657" s="293"/>
      <c r="Y657" s="408"/>
      <c r="Z657" s="408"/>
      <c r="AA657" s="408"/>
      <c r="AB657" s="408"/>
      <c r="AC657" s="408"/>
      <c r="AD657" s="408"/>
      <c r="AE657" s="408"/>
      <c r="AF657" s="408"/>
      <c r="AG657" s="408"/>
      <c r="AH657" s="408"/>
      <c r="AI657" s="408"/>
      <c r="AJ657" s="408"/>
      <c r="AK657" s="408"/>
      <c r="AL657" s="408"/>
      <c r="AM657" s="294">
        <f>SUM(Y657:AL657)</f>
        <v>0</v>
      </c>
    </row>
    <row r="658" spans="1:39" ht="15" outlineLevel="1">
      <c r="A658" s="530"/>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v>0</v>
      </c>
      <c r="Z658" s="409">
        <v>0</v>
      </c>
      <c r="AA658" s="409">
        <v>0</v>
      </c>
      <c r="AB658" s="409">
        <f t="shared" ref="AB658" si="1847">AB657</f>
        <v>0</v>
      </c>
      <c r="AC658" s="409">
        <f t="shared" ref="AC658" si="1848">AC657</f>
        <v>0</v>
      </c>
      <c r="AD658" s="409">
        <f t="shared" ref="AD658" si="1849">AD657</f>
        <v>0</v>
      </c>
      <c r="AE658" s="409">
        <f t="shared" ref="AE658" si="1850">AE657</f>
        <v>0</v>
      </c>
      <c r="AF658" s="409">
        <f t="shared" ref="AF658" si="1851">AF657</f>
        <v>0</v>
      </c>
      <c r="AG658" s="409">
        <f t="shared" ref="AG658" si="1852">AG657</f>
        <v>0</v>
      </c>
      <c r="AH658" s="409">
        <f t="shared" ref="AH658" si="1853">AH657</f>
        <v>0</v>
      </c>
      <c r="AI658" s="409">
        <f t="shared" ref="AI658" si="1854">AI657</f>
        <v>0</v>
      </c>
      <c r="AJ658" s="409">
        <f t="shared" ref="AJ658" si="1855">AJ657</f>
        <v>0</v>
      </c>
      <c r="AK658" s="409">
        <f t="shared" ref="AK658" si="1856">AK657</f>
        <v>0</v>
      </c>
      <c r="AL658" s="409">
        <f t="shared" ref="AL658" si="1857">AL657</f>
        <v>0</v>
      </c>
      <c r="AM658" s="304"/>
    </row>
    <row r="659" spans="1:39" ht="15" outlineLevel="1">
      <c r="A659" s="530"/>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15" outlineLevel="1">
      <c r="A660" s="530">
        <v>23</v>
      </c>
      <c r="B660" s="426" t="s">
        <v>939</v>
      </c>
      <c r="C660" s="289" t="s">
        <v>25</v>
      </c>
      <c r="D660" s="293"/>
      <c r="E660" s="293"/>
      <c r="F660" s="293"/>
      <c r="G660" s="293"/>
      <c r="H660" s="293"/>
      <c r="I660" s="293"/>
      <c r="J660" s="293"/>
      <c r="K660" s="293"/>
      <c r="L660" s="293"/>
      <c r="M660" s="293"/>
      <c r="N660" s="289"/>
      <c r="O660" s="293"/>
      <c r="P660" s="293"/>
      <c r="Q660" s="293"/>
      <c r="R660" s="293"/>
      <c r="S660" s="293"/>
      <c r="T660" s="293"/>
      <c r="U660" s="293"/>
      <c r="V660" s="293"/>
      <c r="W660" s="293"/>
      <c r="X660" s="293"/>
      <c r="Y660" s="408"/>
      <c r="Z660" s="408"/>
      <c r="AA660" s="408"/>
      <c r="AB660" s="408"/>
      <c r="AC660" s="408"/>
      <c r="AD660" s="408"/>
      <c r="AE660" s="408"/>
      <c r="AF660" s="408"/>
      <c r="AG660" s="408"/>
      <c r="AH660" s="408"/>
      <c r="AI660" s="408"/>
      <c r="AJ660" s="408"/>
      <c r="AK660" s="408"/>
      <c r="AL660" s="408"/>
      <c r="AM660" s="294">
        <f>SUM(Y660:AL660)</f>
        <v>0</v>
      </c>
    </row>
    <row r="661" spans="1:39" ht="15" outlineLevel="1">
      <c r="A661" s="530"/>
      <c r="B661" s="292" t="s">
        <v>310</v>
      </c>
      <c r="C661" s="289" t="s">
        <v>163</v>
      </c>
      <c r="D661" s="293">
        <v>1170</v>
      </c>
      <c r="E661" s="293">
        <v>1170</v>
      </c>
      <c r="F661" s="293"/>
      <c r="G661" s="293"/>
      <c r="H661" s="293"/>
      <c r="I661" s="293"/>
      <c r="J661" s="293"/>
      <c r="K661" s="293"/>
      <c r="L661" s="293"/>
      <c r="M661" s="293"/>
      <c r="N661" s="289"/>
      <c r="O661" s="293">
        <v>0</v>
      </c>
      <c r="P661" s="293">
        <v>0</v>
      </c>
      <c r="Q661" s="293"/>
      <c r="R661" s="293"/>
      <c r="S661" s="293"/>
      <c r="T661" s="293"/>
      <c r="U661" s="293"/>
      <c r="V661" s="293"/>
      <c r="W661" s="293"/>
      <c r="X661" s="293"/>
      <c r="Y661" s="409">
        <v>1</v>
      </c>
      <c r="Z661" s="409">
        <v>0</v>
      </c>
      <c r="AA661" s="409">
        <v>0</v>
      </c>
      <c r="AB661" s="409">
        <f t="shared" ref="AB661" si="1858">AB660</f>
        <v>0</v>
      </c>
      <c r="AC661" s="409">
        <f t="shared" ref="AC661" si="1859">AC660</f>
        <v>0</v>
      </c>
      <c r="AD661" s="409">
        <f t="shared" ref="AD661" si="1860">AD660</f>
        <v>0</v>
      </c>
      <c r="AE661" s="409">
        <f t="shared" ref="AE661" si="1861">AE660</f>
        <v>0</v>
      </c>
      <c r="AF661" s="409">
        <f t="shared" ref="AF661" si="1862">AF660</f>
        <v>0</v>
      </c>
      <c r="AG661" s="409">
        <f t="shared" ref="AG661" si="1863">AG660</f>
        <v>0</v>
      </c>
      <c r="AH661" s="409">
        <f t="shared" ref="AH661" si="1864">AH660</f>
        <v>0</v>
      </c>
      <c r="AI661" s="409">
        <f t="shared" ref="AI661" si="1865">AI660</f>
        <v>0</v>
      </c>
      <c r="AJ661" s="409">
        <f t="shared" ref="AJ661" si="1866">AJ660</f>
        <v>0</v>
      </c>
      <c r="AK661" s="409">
        <f t="shared" ref="AK661" si="1867">AK660</f>
        <v>0</v>
      </c>
      <c r="AL661" s="409">
        <f t="shared" ref="AL661" si="1868">AL660</f>
        <v>0</v>
      </c>
      <c r="AM661" s="304"/>
    </row>
    <row r="662" spans="1:39" ht="15" outlineLevel="1">
      <c r="A662" s="530"/>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15" outlineLevel="1">
      <c r="A663" s="530">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ht="15" outlineLevel="1">
      <c r="A664" s="530"/>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v>0</v>
      </c>
      <c r="Z664" s="409">
        <v>0</v>
      </c>
      <c r="AA664" s="409">
        <v>0</v>
      </c>
      <c r="AB664" s="409">
        <f t="shared" ref="AB664" si="1869">AB663</f>
        <v>0</v>
      </c>
      <c r="AC664" s="409">
        <f t="shared" ref="AC664" si="1870">AC663</f>
        <v>0</v>
      </c>
      <c r="AD664" s="409">
        <f t="shared" ref="AD664" si="1871">AD663</f>
        <v>0</v>
      </c>
      <c r="AE664" s="409">
        <f t="shared" ref="AE664" si="1872">AE663</f>
        <v>0</v>
      </c>
      <c r="AF664" s="409">
        <f t="shared" ref="AF664" si="1873">AF663</f>
        <v>0</v>
      </c>
      <c r="AG664" s="409">
        <f t="shared" ref="AG664" si="1874">AG663</f>
        <v>0</v>
      </c>
      <c r="AH664" s="409">
        <f t="shared" ref="AH664" si="1875">AH663</f>
        <v>0</v>
      </c>
      <c r="AI664" s="409">
        <f t="shared" ref="AI664" si="1876">AI663</f>
        <v>0</v>
      </c>
      <c r="AJ664" s="409">
        <f t="shared" ref="AJ664" si="1877">AJ663</f>
        <v>0</v>
      </c>
      <c r="AK664" s="409">
        <f t="shared" ref="AK664" si="1878">AK663</f>
        <v>0</v>
      </c>
      <c r="AL664" s="409">
        <f t="shared" ref="AL664" si="1879">AL663</f>
        <v>0</v>
      </c>
      <c r="AM664" s="304"/>
    </row>
    <row r="665" spans="1:39" ht="15" outlineLevel="1">
      <c r="A665" s="530"/>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45" outlineLevel="1">
      <c r="A666" s="530"/>
      <c r="B666" s="286" t="s">
        <v>499</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ht="15" outlineLevel="1">
      <c r="A667" s="530">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ht="15" outlineLevel="1">
      <c r="A668" s="530"/>
      <c r="B668" s="292" t="s">
        <v>310</v>
      </c>
      <c r="C668" s="289" t="s">
        <v>163</v>
      </c>
      <c r="D668" s="293"/>
      <c r="E668" s="293"/>
      <c r="F668" s="293"/>
      <c r="G668" s="293"/>
      <c r="H668" s="293"/>
      <c r="I668" s="293"/>
      <c r="J668" s="293"/>
      <c r="K668" s="293"/>
      <c r="L668" s="293"/>
      <c r="M668" s="293"/>
      <c r="N668" s="293">
        <v>12</v>
      </c>
      <c r="O668" s="293"/>
      <c r="P668" s="293"/>
      <c r="Q668" s="293"/>
      <c r="R668" s="293"/>
      <c r="S668" s="293"/>
      <c r="T668" s="293"/>
      <c r="U668" s="293"/>
      <c r="V668" s="293"/>
      <c r="W668" s="293"/>
      <c r="X668" s="293"/>
      <c r="Y668" s="409">
        <v>0</v>
      </c>
      <c r="Z668" s="409">
        <v>0</v>
      </c>
      <c r="AA668" s="409">
        <v>0</v>
      </c>
      <c r="AB668" s="409">
        <f t="shared" ref="AB668" si="1880">AB667</f>
        <v>0</v>
      </c>
      <c r="AC668" s="409">
        <f t="shared" ref="AC668" si="1881">AC667</f>
        <v>0</v>
      </c>
      <c r="AD668" s="409">
        <f t="shared" ref="AD668" si="1882">AD667</f>
        <v>0</v>
      </c>
      <c r="AE668" s="409">
        <f t="shared" ref="AE668" si="1883">AE667</f>
        <v>0</v>
      </c>
      <c r="AF668" s="409">
        <f t="shared" ref="AF668" si="1884">AF667</f>
        <v>0</v>
      </c>
      <c r="AG668" s="409">
        <f t="shared" ref="AG668" si="1885">AG667</f>
        <v>0</v>
      </c>
      <c r="AH668" s="409">
        <f t="shared" ref="AH668" si="1886">AH667</f>
        <v>0</v>
      </c>
      <c r="AI668" s="409">
        <f t="shared" ref="AI668" si="1887">AI667</f>
        <v>0</v>
      </c>
      <c r="AJ668" s="409">
        <f t="shared" ref="AJ668" si="1888">AJ667</f>
        <v>0</v>
      </c>
      <c r="AK668" s="409">
        <f t="shared" ref="AK668" si="1889">AK667</f>
        <v>0</v>
      </c>
      <c r="AL668" s="409">
        <f t="shared" ref="AL668" si="1890">AL667</f>
        <v>0</v>
      </c>
      <c r="AM668" s="304"/>
    </row>
    <row r="669" spans="1:39" ht="15" outlineLevel="1">
      <c r="A669" s="530"/>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ht="15" outlineLevel="1">
      <c r="A670" s="530">
        <v>26</v>
      </c>
      <c r="B670" s="426" t="s">
        <v>118</v>
      </c>
      <c r="C670" s="289" t="s">
        <v>25</v>
      </c>
      <c r="D670" s="293">
        <v>188587.35096017219</v>
      </c>
      <c r="E670" s="293">
        <v>188587.35096017219</v>
      </c>
      <c r="F670" s="293"/>
      <c r="G670" s="293"/>
      <c r="H670" s="293"/>
      <c r="I670" s="293"/>
      <c r="J670" s="293"/>
      <c r="K670" s="293"/>
      <c r="L670" s="293"/>
      <c r="M670" s="293"/>
      <c r="N670" s="293">
        <v>12</v>
      </c>
      <c r="O670" s="293">
        <v>1.0206858366456553</v>
      </c>
      <c r="P670" s="293">
        <v>1.0206858366456553</v>
      </c>
      <c r="Q670" s="293"/>
      <c r="R670" s="293"/>
      <c r="S670" s="293"/>
      <c r="T670" s="293"/>
      <c r="U670" s="293"/>
      <c r="V670" s="293"/>
      <c r="W670" s="293"/>
      <c r="X670" s="293"/>
      <c r="Y670" s="424"/>
      <c r="Z670" s="408">
        <v>0.31</v>
      </c>
      <c r="AA670" s="408">
        <v>0.69</v>
      </c>
      <c r="AB670" s="408"/>
      <c r="AC670" s="408"/>
      <c r="AD670" s="408"/>
      <c r="AE670" s="408"/>
      <c r="AF670" s="413"/>
      <c r="AG670" s="413"/>
      <c r="AH670" s="413"/>
      <c r="AI670" s="413"/>
      <c r="AJ670" s="413"/>
      <c r="AK670" s="413"/>
      <c r="AL670" s="413"/>
      <c r="AM670" s="294">
        <f>SUM(Y670:AL670)</f>
        <v>1</v>
      </c>
    </row>
    <row r="671" spans="1:39" ht="15" outlineLevel="1">
      <c r="A671" s="530"/>
      <c r="B671" s="292" t="s">
        <v>310</v>
      </c>
      <c r="C671" s="289" t="s">
        <v>163</v>
      </c>
      <c r="D671" s="293">
        <v>34672.410000000003</v>
      </c>
      <c r="E671" s="293">
        <v>34672.410000000003</v>
      </c>
      <c r="F671" s="293"/>
      <c r="G671" s="293"/>
      <c r="H671" s="293"/>
      <c r="I671" s="293"/>
      <c r="J671" s="293"/>
      <c r="K671" s="293"/>
      <c r="L671" s="293"/>
      <c r="M671" s="293"/>
      <c r="N671" s="293">
        <v>12</v>
      </c>
      <c r="O671" s="293">
        <v>7.55</v>
      </c>
      <c r="P671" s="293">
        <v>7.55</v>
      </c>
      <c r="Q671" s="293"/>
      <c r="R671" s="293"/>
      <c r="S671" s="293"/>
      <c r="T671" s="293"/>
      <c r="U671" s="293"/>
      <c r="V671" s="293"/>
      <c r="W671" s="293"/>
      <c r="X671" s="293"/>
      <c r="Y671" s="409">
        <v>0</v>
      </c>
      <c r="Z671" s="409">
        <v>1</v>
      </c>
      <c r="AA671" s="409">
        <v>0</v>
      </c>
      <c r="AB671" s="409">
        <f t="shared" ref="AB671" si="1891">AB670</f>
        <v>0</v>
      </c>
      <c r="AC671" s="409">
        <f t="shared" ref="AC671" si="1892">AC670</f>
        <v>0</v>
      </c>
      <c r="AD671" s="409">
        <f t="shared" ref="AD671" si="1893">AD670</f>
        <v>0</v>
      </c>
      <c r="AE671" s="409">
        <f t="shared" ref="AE671" si="1894">AE670</f>
        <v>0</v>
      </c>
      <c r="AF671" s="409">
        <f t="shared" ref="AF671" si="1895">AF670</f>
        <v>0</v>
      </c>
      <c r="AG671" s="409">
        <f t="shared" ref="AG671" si="1896">AG670</f>
        <v>0</v>
      </c>
      <c r="AH671" s="409">
        <f t="shared" ref="AH671" si="1897">AH670</f>
        <v>0</v>
      </c>
      <c r="AI671" s="409">
        <f t="shared" ref="AI671" si="1898">AI670</f>
        <v>0</v>
      </c>
      <c r="AJ671" s="409">
        <f t="shared" ref="AJ671" si="1899">AJ670</f>
        <v>0</v>
      </c>
      <c r="AK671" s="409">
        <f t="shared" ref="AK671" si="1900">AK670</f>
        <v>0</v>
      </c>
      <c r="AL671" s="409">
        <f t="shared" ref="AL671" si="1901">AL670</f>
        <v>0</v>
      </c>
      <c r="AM671" s="304"/>
    </row>
    <row r="672" spans="1:39" ht="15" outlineLevel="1">
      <c r="A672" s="530"/>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outlineLevel="1">
      <c r="A673" s="530">
        <v>27</v>
      </c>
      <c r="B673" s="426" t="s">
        <v>119</v>
      </c>
      <c r="C673" s="289" t="s">
        <v>25</v>
      </c>
      <c r="D673" s="293">
        <v>110055.06539214273</v>
      </c>
      <c r="E673" s="293">
        <v>110055.06539214273</v>
      </c>
      <c r="F673" s="293"/>
      <c r="G673" s="293"/>
      <c r="H673" s="293"/>
      <c r="I673" s="293"/>
      <c r="J673" s="293"/>
      <c r="K673" s="293"/>
      <c r="L673" s="293"/>
      <c r="M673" s="293"/>
      <c r="N673" s="293">
        <v>12</v>
      </c>
      <c r="O673" s="293">
        <v>40.68173690003686</v>
      </c>
      <c r="P673" s="293">
        <v>40.68173690003686</v>
      </c>
      <c r="Q673" s="293"/>
      <c r="R673" s="293"/>
      <c r="S673" s="293"/>
      <c r="T673" s="293"/>
      <c r="U673" s="293"/>
      <c r="V673" s="293"/>
      <c r="W673" s="293"/>
      <c r="X673" s="293"/>
      <c r="Y673" s="424"/>
      <c r="Z673" s="408">
        <v>0.97</v>
      </c>
      <c r="AA673" s="408">
        <v>0.03</v>
      </c>
      <c r="AB673" s="408"/>
      <c r="AC673" s="408"/>
      <c r="AD673" s="408"/>
      <c r="AE673" s="408"/>
      <c r="AF673" s="413"/>
      <c r="AG673" s="413"/>
      <c r="AH673" s="413"/>
      <c r="AI673" s="413"/>
      <c r="AJ673" s="413"/>
      <c r="AK673" s="413"/>
      <c r="AL673" s="413"/>
      <c r="AM673" s="294">
        <f>SUM(Y673:AL673)</f>
        <v>1</v>
      </c>
    </row>
    <row r="674" spans="1:39" ht="15" outlineLevel="1">
      <c r="A674" s="530"/>
      <c r="B674" s="292" t="s">
        <v>310</v>
      </c>
      <c r="C674" s="289" t="s">
        <v>163</v>
      </c>
      <c r="D674" s="293"/>
      <c r="E674" s="293"/>
      <c r="F674" s="293"/>
      <c r="G674" s="293"/>
      <c r="H674" s="293"/>
      <c r="I674" s="293"/>
      <c r="J674" s="293"/>
      <c r="K674" s="293"/>
      <c r="L674" s="293"/>
      <c r="M674" s="293"/>
      <c r="N674" s="293">
        <v>12</v>
      </c>
      <c r="O674" s="293"/>
      <c r="P674" s="293"/>
      <c r="Q674" s="293"/>
      <c r="R674" s="293"/>
      <c r="S674" s="293"/>
      <c r="T674" s="293"/>
      <c r="U674" s="293"/>
      <c r="V674" s="293"/>
      <c r="W674" s="293"/>
      <c r="X674" s="293"/>
      <c r="Y674" s="409">
        <v>0</v>
      </c>
      <c r="Z674" s="409">
        <v>0.97</v>
      </c>
      <c r="AA674" s="409">
        <v>0.03</v>
      </c>
      <c r="AB674" s="409">
        <f t="shared" ref="AB674" si="1902">AB673</f>
        <v>0</v>
      </c>
      <c r="AC674" s="409">
        <f t="shared" ref="AC674" si="1903">AC673</f>
        <v>0</v>
      </c>
      <c r="AD674" s="409">
        <f t="shared" ref="AD674" si="1904">AD673</f>
        <v>0</v>
      </c>
      <c r="AE674" s="409">
        <f t="shared" ref="AE674" si="1905">AE673</f>
        <v>0</v>
      </c>
      <c r="AF674" s="409">
        <f t="shared" ref="AF674" si="1906">AF673</f>
        <v>0</v>
      </c>
      <c r="AG674" s="409">
        <f t="shared" ref="AG674" si="1907">AG673</f>
        <v>0</v>
      </c>
      <c r="AH674" s="409">
        <f t="shared" ref="AH674" si="1908">AH673</f>
        <v>0</v>
      </c>
      <c r="AI674" s="409">
        <f t="shared" ref="AI674" si="1909">AI673</f>
        <v>0</v>
      </c>
      <c r="AJ674" s="409">
        <f t="shared" ref="AJ674" si="1910">AJ673</f>
        <v>0</v>
      </c>
      <c r="AK674" s="409">
        <f t="shared" ref="AK674" si="1911">AK673</f>
        <v>0</v>
      </c>
      <c r="AL674" s="409">
        <f t="shared" ref="AL674" si="1912">AL673</f>
        <v>0</v>
      </c>
      <c r="AM674" s="304"/>
    </row>
    <row r="675" spans="1:39" ht="15" outlineLevel="1">
      <c r="A675" s="530"/>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outlineLevel="1">
      <c r="A676" s="530">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ht="15" outlineLevel="1">
      <c r="A677" s="530"/>
      <c r="B677" s="292" t="s">
        <v>310</v>
      </c>
      <c r="C677" s="289" t="s">
        <v>163</v>
      </c>
      <c r="D677" s="293"/>
      <c r="E677" s="293"/>
      <c r="F677" s="293"/>
      <c r="G677" s="293"/>
      <c r="H677" s="293"/>
      <c r="I677" s="293"/>
      <c r="J677" s="293"/>
      <c r="K677" s="293"/>
      <c r="L677" s="293"/>
      <c r="M677" s="293"/>
      <c r="N677" s="293">
        <v>12</v>
      </c>
      <c r="O677" s="293"/>
      <c r="P677" s="293"/>
      <c r="Q677" s="293"/>
      <c r="R677" s="293"/>
      <c r="S677" s="293"/>
      <c r="T677" s="293"/>
      <c r="U677" s="293"/>
      <c r="V677" s="293"/>
      <c r="W677" s="293"/>
      <c r="X677" s="293"/>
      <c r="Y677" s="409">
        <v>0</v>
      </c>
      <c r="Z677" s="409">
        <v>0</v>
      </c>
      <c r="AA677" s="409">
        <v>0</v>
      </c>
      <c r="AB677" s="409">
        <f t="shared" ref="AB677" si="1913">AB676</f>
        <v>0</v>
      </c>
      <c r="AC677" s="409">
        <f t="shared" ref="AC677" si="1914">AC676</f>
        <v>0</v>
      </c>
      <c r="AD677" s="409">
        <f t="shared" ref="AD677" si="1915">AD676</f>
        <v>0</v>
      </c>
      <c r="AE677" s="409">
        <f t="shared" ref="AE677" si="1916">AE676</f>
        <v>0</v>
      </c>
      <c r="AF677" s="409">
        <f t="shared" ref="AF677" si="1917">AF676</f>
        <v>0</v>
      </c>
      <c r="AG677" s="409">
        <f t="shared" ref="AG677" si="1918">AG676</f>
        <v>0</v>
      </c>
      <c r="AH677" s="409">
        <f t="shared" ref="AH677" si="1919">AH676</f>
        <v>0</v>
      </c>
      <c r="AI677" s="409">
        <f t="shared" ref="AI677" si="1920">AI676</f>
        <v>0</v>
      </c>
      <c r="AJ677" s="409">
        <f t="shared" ref="AJ677" si="1921">AJ676</f>
        <v>0</v>
      </c>
      <c r="AK677" s="409">
        <f t="shared" ref="AK677" si="1922">AK676</f>
        <v>0</v>
      </c>
      <c r="AL677" s="409">
        <f t="shared" ref="AL677" si="1923">AL676</f>
        <v>0</v>
      </c>
      <c r="AM677" s="304"/>
    </row>
    <row r="678" spans="1:39" ht="15" outlineLevel="1">
      <c r="A678" s="530"/>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outlineLevel="1">
      <c r="A679" s="530">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ht="15" outlineLevel="1">
      <c r="A680" s="530"/>
      <c r="B680" s="292" t="s">
        <v>310</v>
      </c>
      <c r="C680" s="289" t="s">
        <v>163</v>
      </c>
      <c r="D680" s="293"/>
      <c r="E680" s="293"/>
      <c r="F680" s="293"/>
      <c r="G680" s="293"/>
      <c r="H680" s="293"/>
      <c r="I680" s="293"/>
      <c r="J680" s="293"/>
      <c r="K680" s="293"/>
      <c r="L680" s="293"/>
      <c r="M680" s="293"/>
      <c r="N680" s="293">
        <v>3</v>
      </c>
      <c r="O680" s="293"/>
      <c r="P680" s="293"/>
      <c r="Q680" s="293"/>
      <c r="R680" s="293"/>
      <c r="S680" s="293"/>
      <c r="T680" s="293"/>
      <c r="U680" s="293"/>
      <c r="V680" s="293"/>
      <c r="W680" s="293"/>
      <c r="X680" s="293"/>
      <c r="Y680" s="409">
        <v>0</v>
      </c>
      <c r="Z680" s="409">
        <v>0</v>
      </c>
      <c r="AA680" s="409">
        <v>0</v>
      </c>
      <c r="AB680" s="409">
        <f t="shared" ref="AB680" si="1924">AB679</f>
        <v>0</v>
      </c>
      <c r="AC680" s="409">
        <f t="shared" ref="AC680" si="1925">AC679</f>
        <v>0</v>
      </c>
      <c r="AD680" s="409">
        <f t="shared" ref="AD680" si="1926">AD679</f>
        <v>0</v>
      </c>
      <c r="AE680" s="409">
        <f t="shared" ref="AE680" si="1927">AE679</f>
        <v>0</v>
      </c>
      <c r="AF680" s="409">
        <f t="shared" ref="AF680" si="1928">AF679</f>
        <v>0</v>
      </c>
      <c r="AG680" s="409">
        <f t="shared" ref="AG680" si="1929">AG679</f>
        <v>0</v>
      </c>
      <c r="AH680" s="409">
        <f t="shared" ref="AH680" si="1930">AH679</f>
        <v>0</v>
      </c>
      <c r="AI680" s="409">
        <f t="shared" ref="AI680" si="1931">AI679</f>
        <v>0</v>
      </c>
      <c r="AJ680" s="409">
        <f t="shared" ref="AJ680" si="1932">AJ679</f>
        <v>0</v>
      </c>
      <c r="AK680" s="409">
        <f t="shared" ref="AK680" si="1933">AK679</f>
        <v>0</v>
      </c>
      <c r="AL680" s="409">
        <f t="shared" ref="AL680" si="1934">AL679</f>
        <v>0</v>
      </c>
      <c r="AM680" s="304"/>
    </row>
    <row r="681" spans="1:39" ht="15" outlineLevel="1">
      <c r="A681" s="530"/>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outlineLevel="1">
      <c r="A682" s="530">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ht="15" outlineLevel="1">
      <c r="A683" s="530"/>
      <c r="B683" s="292" t="s">
        <v>310</v>
      </c>
      <c r="C683" s="289" t="s">
        <v>163</v>
      </c>
      <c r="D683" s="293"/>
      <c r="E683" s="293"/>
      <c r="F683" s="293"/>
      <c r="G683" s="293"/>
      <c r="H683" s="293"/>
      <c r="I683" s="293"/>
      <c r="J683" s="293"/>
      <c r="K683" s="293"/>
      <c r="L683" s="293"/>
      <c r="M683" s="293"/>
      <c r="N683" s="293">
        <v>12</v>
      </c>
      <c r="O683" s="293"/>
      <c r="P683" s="293"/>
      <c r="Q683" s="293"/>
      <c r="R683" s="293"/>
      <c r="S683" s="293"/>
      <c r="T683" s="293"/>
      <c r="U683" s="293"/>
      <c r="V683" s="293"/>
      <c r="W683" s="293"/>
      <c r="X683" s="293"/>
      <c r="Y683" s="409">
        <v>0</v>
      </c>
      <c r="Z683" s="409">
        <v>0</v>
      </c>
      <c r="AA683" s="409">
        <v>0</v>
      </c>
      <c r="AB683" s="409">
        <f t="shared" ref="AB683" si="1935">AB682</f>
        <v>0</v>
      </c>
      <c r="AC683" s="409">
        <f t="shared" ref="AC683" si="1936">AC682</f>
        <v>0</v>
      </c>
      <c r="AD683" s="409">
        <f t="shared" ref="AD683" si="1937">AD682</f>
        <v>0</v>
      </c>
      <c r="AE683" s="409">
        <f t="shared" ref="AE683" si="1938">AE682</f>
        <v>0</v>
      </c>
      <c r="AF683" s="409">
        <f t="shared" ref="AF683" si="1939">AF682</f>
        <v>0</v>
      </c>
      <c r="AG683" s="409">
        <f t="shared" ref="AG683" si="1940">AG682</f>
        <v>0</v>
      </c>
      <c r="AH683" s="409">
        <f t="shared" ref="AH683" si="1941">AH682</f>
        <v>0</v>
      </c>
      <c r="AI683" s="409">
        <f t="shared" ref="AI683" si="1942">AI682</f>
        <v>0</v>
      </c>
      <c r="AJ683" s="409">
        <f t="shared" ref="AJ683" si="1943">AJ682</f>
        <v>0</v>
      </c>
      <c r="AK683" s="409">
        <f t="shared" ref="AK683" si="1944">AK682</f>
        <v>0</v>
      </c>
      <c r="AL683" s="409">
        <f t="shared" ref="AL683" si="1945">AL682</f>
        <v>0</v>
      </c>
      <c r="AM683" s="304"/>
    </row>
    <row r="684" spans="1:39" ht="15" outlineLevel="1">
      <c r="A684" s="530"/>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outlineLevel="1">
      <c r="A685" s="530">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ht="15" outlineLevel="1">
      <c r="A686" s="530"/>
      <c r="B686" s="292" t="s">
        <v>310</v>
      </c>
      <c r="C686" s="289" t="s">
        <v>163</v>
      </c>
      <c r="D686" s="293"/>
      <c r="E686" s="293"/>
      <c r="F686" s="293"/>
      <c r="G686" s="293"/>
      <c r="H686" s="293"/>
      <c r="I686" s="293"/>
      <c r="J686" s="293"/>
      <c r="K686" s="293"/>
      <c r="L686" s="293"/>
      <c r="M686" s="293"/>
      <c r="N686" s="293">
        <v>12</v>
      </c>
      <c r="O686" s="293"/>
      <c r="P686" s="293"/>
      <c r="Q686" s="293"/>
      <c r="R686" s="293"/>
      <c r="S686" s="293"/>
      <c r="T686" s="293"/>
      <c r="U686" s="293"/>
      <c r="V686" s="293"/>
      <c r="W686" s="293"/>
      <c r="X686" s="293"/>
      <c r="Y686" s="409">
        <v>0</v>
      </c>
      <c r="Z686" s="409">
        <v>0</v>
      </c>
      <c r="AA686" s="409">
        <v>0</v>
      </c>
      <c r="AB686" s="409">
        <f t="shared" ref="AB686" si="1946">AB685</f>
        <v>0</v>
      </c>
      <c r="AC686" s="409">
        <f t="shared" ref="AC686" si="1947">AC685</f>
        <v>0</v>
      </c>
      <c r="AD686" s="409">
        <f t="shared" ref="AD686" si="1948">AD685</f>
        <v>0</v>
      </c>
      <c r="AE686" s="409">
        <f t="shared" ref="AE686" si="1949">AE685</f>
        <v>0</v>
      </c>
      <c r="AF686" s="409">
        <f t="shared" ref="AF686" si="1950">AF685</f>
        <v>0</v>
      </c>
      <c r="AG686" s="409">
        <f t="shared" ref="AG686" si="1951">AG685</f>
        <v>0</v>
      </c>
      <c r="AH686" s="409">
        <f t="shared" ref="AH686" si="1952">AH685</f>
        <v>0</v>
      </c>
      <c r="AI686" s="409">
        <f t="shared" ref="AI686" si="1953">AI685</f>
        <v>0</v>
      </c>
      <c r="AJ686" s="409">
        <f t="shared" ref="AJ686" si="1954">AJ685</f>
        <v>0</v>
      </c>
      <c r="AK686" s="409">
        <f t="shared" ref="AK686" si="1955">AK685</f>
        <v>0</v>
      </c>
      <c r="AL686" s="409">
        <f t="shared" ref="AL686" si="1956">AL685</f>
        <v>0</v>
      </c>
      <c r="AM686" s="304"/>
    </row>
    <row r="687" spans="1:39" ht="15" outlineLevel="1">
      <c r="A687" s="530"/>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15" outlineLevel="1">
      <c r="A688" s="530">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ht="15" outlineLevel="1">
      <c r="A689" s="530"/>
      <c r="B689" s="292" t="s">
        <v>310</v>
      </c>
      <c r="C689" s="289" t="s">
        <v>163</v>
      </c>
      <c r="D689" s="293"/>
      <c r="E689" s="293"/>
      <c r="F689" s="293"/>
      <c r="G689" s="293"/>
      <c r="H689" s="293"/>
      <c r="I689" s="293"/>
      <c r="J689" s="293"/>
      <c r="K689" s="293"/>
      <c r="L689" s="293"/>
      <c r="M689" s="293"/>
      <c r="N689" s="293">
        <v>12</v>
      </c>
      <c r="O689" s="293"/>
      <c r="P689" s="293"/>
      <c r="Q689" s="293"/>
      <c r="R689" s="293"/>
      <c r="S689" s="293"/>
      <c r="T689" s="293"/>
      <c r="U689" s="293"/>
      <c r="V689" s="293"/>
      <c r="W689" s="293"/>
      <c r="X689" s="293"/>
      <c r="Y689" s="409">
        <v>0</v>
      </c>
      <c r="Z689" s="409">
        <v>0</v>
      </c>
      <c r="AA689" s="409">
        <v>0</v>
      </c>
      <c r="AB689" s="409">
        <f t="shared" ref="AB689" si="1957">AB688</f>
        <v>0</v>
      </c>
      <c r="AC689" s="409">
        <f t="shared" ref="AC689" si="1958">AC688</f>
        <v>0</v>
      </c>
      <c r="AD689" s="409">
        <f t="shared" ref="AD689" si="1959">AD688</f>
        <v>0</v>
      </c>
      <c r="AE689" s="409">
        <f t="shared" ref="AE689" si="1960">AE688</f>
        <v>0</v>
      </c>
      <c r="AF689" s="409">
        <f t="shared" ref="AF689" si="1961">AF688</f>
        <v>0</v>
      </c>
      <c r="AG689" s="409">
        <f t="shared" ref="AG689" si="1962">AG688</f>
        <v>0</v>
      </c>
      <c r="AH689" s="409">
        <f t="shared" ref="AH689" si="1963">AH688</f>
        <v>0</v>
      </c>
      <c r="AI689" s="409">
        <f t="shared" ref="AI689" si="1964">AI688</f>
        <v>0</v>
      </c>
      <c r="AJ689" s="409">
        <f t="shared" ref="AJ689" si="1965">AJ688</f>
        <v>0</v>
      </c>
      <c r="AK689" s="409">
        <f t="shared" ref="AK689" si="1966">AK688</f>
        <v>0</v>
      </c>
      <c r="AL689" s="409">
        <f t="shared" ref="AL689" si="1967">AL688</f>
        <v>0</v>
      </c>
      <c r="AM689" s="304"/>
    </row>
    <row r="690" spans="1:39" ht="15" outlineLevel="1">
      <c r="A690" s="530"/>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45" outlineLevel="1">
      <c r="A691" s="530"/>
      <c r="B691" s="286" t="s">
        <v>500</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ht="15" outlineLevel="1">
      <c r="A692" s="530">
        <v>33</v>
      </c>
      <c r="B692" s="426" t="s">
        <v>125</v>
      </c>
      <c r="C692" s="289" t="s">
        <v>25</v>
      </c>
      <c r="D692" s="293">
        <v>21655.693333333318</v>
      </c>
      <c r="E692" s="293">
        <v>21655.693333333318</v>
      </c>
      <c r="F692" s="293"/>
      <c r="G692" s="293"/>
      <c r="H692" s="293"/>
      <c r="I692" s="293"/>
      <c r="J692" s="293"/>
      <c r="K692" s="293"/>
      <c r="L692" s="293"/>
      <c r="M692" s="293"/>
      <c r="N692" s="293">
        <v>0</v>
      </c>
      <c r="O692" s="293">
        <v>0.31355996786110579</v>
      </c>
      <c r="P692" s="293">
        <v>0.31355996786110579</v>
      </c>
      <c r="Q692" s="293"/>
      <c r="R692" s="293"/>
      <c r="S692" s="293"/>
      <c r="T692" s="293"/>
      <c r="U692" s="293"/>
      <c r="V692" s="293"/>
      <c r="W692" s="293"/>
      <c r="X692" s="293"/>
      <c r="Y692" s="424"/>
      <c r="Z692" s="408">
        <v>1</v>
      </c>
      <c r="AA692" s="408"/>
      <c r="AB692" s="408"/>
      <c r="AC692" s="408"/>
      <c r="AD692" s="408"/>
      <c r="AE692" s="408"/>
      <c r="AF692" s="413"/>
      <c r="AG692" s="413"/>
      <c r="AH692" s="413"/>
      <c r="AI692" s="413"/>
      <c r="AJ692" s="413"/>
      <c r="AK692" s="413"/>
      <c r="AL692" s="413"/>
      <c r="AM692" s="294">
        <f>SUM(Y692:AL692)</f>
        <v>1</v>
      </c>
    </row>
    <row r="693" spans="1:39" ht="15" outlineLevel="1">
      <c r="A693" s="530"/>
      <c r="B693" s="292" t="s">
        <v>310</v>
      </c>
      <c r="C693" s="289" t="s">
        <v>163</v>
      </c>
      <c r="D693" s="293">
        <v>1264.6799999999996</v>
      </c>
      <c r="E693" s="293">
        <v>1264.6799999999996</v>
      </c>
      <c r="F693" s="293"/>
      <c r="G693" s="293"/>
      <c r="H693" s="293"/>
      <c r="I693" s="293"/>
      <c r="J693" s="293"/>
      <c r="K693" s="293"/>
      <c r="L693" s="293"/>
      <c r="M693" s="293"/>
      <c r="N693" s="293">
        <v>0</v>
      </c>
      <c r="O693" s="293">
        <v>9.7583333333333307E-3</v>
      </c>
      <c r="P693" s="293">
        <v>9.7583333333333307E-3</v>
      </c>
      <c r="Q693" s="293"/>
      <c r="R693" s="293"/>
      <c r="S693" s="293"/>
      <c r="T693" s="293"/>
      <c r="U693" s="293"/>
      <c r="V693" s="293"/>
      <c r="W693" s="293"/>
      <c r="X693" s="293"/>
      <c r="Y693" s="409">
        <v>0</v>
      </c>
      <c r="Z693" s="409">
        <v>1</v>
      </c>
      <c r="AA693" s="409">
        <v>0</v>
      </c>
      <c r="AB693" s="409">
        <f t="shared" ref="AB693" si="1968">AB692</f>
        <v>0</v>
      </c>
      <c r="AC693" s="409">
        <f t="shared" ref="AC693" si="1969">AC692</f>
        <v>0</v>
      </c>
      <c r="AD693" s="409">
        <f t="shared" ref="AD693" si="1970">AD692</f>
        <v>0</v>
      </c>
      <c r="AE693" s="409">
        <f t="shared" ref="AE693" si="1971">AE692</f>
        <v>0</v>
      </c>
      <c r="AF693" s="409">
        <f t="shared" ref="AF693" si="1972">AF692</f>
        <v>0</v>
      </c>
      <c r="AG693" s="409">
        <f t="shared" ref="AG693" si="1973">AG692</f>
        <v>0</v>
      </c>
      <c r="AH693" s="409">
        <f t="shared" ref="AH693" si="1974">AH692</f>
        <v>0</v>
      </c>
      <c r="AI693" s="409">
        <f t="shared" ref="AI693" si="1975">AI692</f>
        <v>0</v>
      </c>
      <c r="AJ693" s="409">
        <f t="shared" ref="AJ693" si="1976">AJ692</f>
        <v>0</v>
      </c>
      <c r="AK693" s="409">
        <f t="shared" ref="AK693" si="1977">AK692</f>
        <v>0</v>
      </c>
      <c r="AL693" s="409">
        <f t="shared" ref="AL693" si="1978">AL692</f>
        <v>0</v>
      </c>
      <c r="AM693" s="304"/>
    </row>
    <row r="694" spans="1:39" ht="15" outlineLevel="1">
      <c r="A694" s="530"/>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ht="15" outlineLevel="1">
      <c r="A695" s="530">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ht="15" outlineLevel="1">
      <c r="A696" s="530"/>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1979">Z695</f>
        <v>0</v>
      </c>
      <c r="AA696" s="409">
        <f t="shared" ref="AA696" si="1980">AA695</f>
        <v>0</v>
      </c>
      <c r="AB696" s="409">
        <f t="shared" ref="AB696" si="1981">AB695</f>
        <v>0</v>
      </c>
      <c r="AC696" s="409">
        <f t="shared" ref="AC696" si="1982">AC695</f>
        <v>0</v>
      </c>
      <c r="AD696" s="409">
        <f t="shared" ref="AD696" si="1983">AD695</f>
        <v>0</v>
      </c>
      <c r="AE696" s="409">
        <f t="shared" ref="AE696" si="1984">AE695</f>
        <v>0</v>
      </c>
      <c r="AF696" s="409">
        <f t="shared" ref="AF696" si="1985">AF695</f>
        <v>0</v>
      </c>
      <c r="AG696" s="409">
        <f t="shared" ref="AG696" si="1986">AG695</f>
        <v>0</v>
      </c>
      <c r="AH696" s="409">
        <f t="shared" ref="AH696" si="1987">AH695</f>
        <v>0</v>
      </c>
      <c r="AI696" s="409">
        <f t="shared" ref="AI696" si="1988">AI695</f>
        <v>0</v>
      </c>
      <c r="AJ696" s="409">
        <f t="shared" ref="AJ696" si="1989">AJ695</f>
        <v>0</v>
      </c>
      <c r="AK696" s="409">
        <f t="shared" ref="AK696" si="1990">AK695</f>
        <v>0</v>
      </c>
      <c r="AL696" s="409">
        <f t="shared" ref="AL696" si="1991">AL695</f>
        <v>0</v>
      </c>
      <c r="AM696" s="304"/>
    </row>
    <row r="697" spans="1:39" ht="15" outlineLevel="1">
      <c r="A697" s="530"/>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ht="15" outlineLevel="1">
      <c r="A698" s="530">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ht="15" outlineLevel="1">
      <c r="A699" s="530"/>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1992">Z698</f>
        <v>0</v>
      </c>
      <c r="AA699" s="409">
        <f t="shared" ref="AA699" si="1993">AA698</f>
        <v>0</v>
      </c>
      <c r="AB699" s="409">
        <f t="shared" ref="AB699" si="1994">AB698</f>
        <v>0</v>
      </c>
      <c r="AC699" s="409">
        <f t="shared" ref="AC699" si="1995">AC698</f>
        <v>0</v>
      </c>
      <c r="AD699" s="409">
        <f t="shared" ref="AD699" si="1996">AD698</f>
        <v>0</v>
      </c>
      <c r="AE699" s="409">
        <f t="shared" ref="AE699" si="1997">AE698</f>
        <v>0</v>
      </c>
      <c r="AF699" s="409">
        <f t="shared" ref="AF699" si="1998">AF698</f>
        <v>0</v>
      </c>
      <c r="AG699" s="409">
        <f t="shared" ref="AG699" si="1999">AG698</f>
        <v>0</v>
      </c>
      <c r="AH699" s="409">
        <f t="shared" ref="AH699" si="2000">AH698</f>
        <v>0</v>
      </c>
      <c r="AI699" s="409">
        <f t="shared" ref="AI699" si="2001">AI698</f>
        <v>0</v>
      </c>
      <c r="AJ699" s="409">
        <f t="shared" ref="AJ699" si="2002">AJ698</f>
        <v>0</v>
      </c>
      <c r="AK699" s="409">
        <f t="shared" ref="AK699" si="2003">AK698</f>
        <v>0</v>
      </c>
      <c r="AL699" s="409">
        <f t="shared" ref="AL699" si="2004">AL698</f>
        <v>0</v>
      </c>
      <c r="AM699" s="304"/>
    </row>
    <row r="700" spans="1:39" ht="15" outlineLevel="1">
      <c r="A700" s="530"/>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45" outlineLevel="1">
      <c r="A701" s="530"/>
      <c r="B701" s="286" t="s">
        <v>501</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outlineLevel="1">
      <c r="A702" s="530">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ht="15" outlineLevel="1">
      <c r="A703" s="530"/>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2005">Z702</f>
        <v>0</v>
      </c>
      <c r="AA703" s="409">
        <f t="shared" ref="AA703" si="2006">AA702</f>
        <v>0</v>
      </c>
      <c r="AB703" s="409">
        <f t="shared" ref="AB703" si="2007">AB702</f>
        <v>0</v>
      </c>
      <c r="AC703" s="409">
        <f t="shared" ref="AC703" si="2008">AC702</f>
        <v>0</v>
      </c>
      <c r="AD703" s="409">
        <f t="shared" ref="AD703" si="2009">AD702</f>
        <v>0</v>
      </c>
      <c r="AE703" s="409">
        <f t="shared" ref="AE703" si="2010">AE702</f>
        <v>0</v>
      </c>
      <c r="AF703" s="409">
        <f t="shared" ref="AF703" si="2011">AF702</f>
        <v>0</v>
      </c>
      <c r="AG703" s="409">
        <f t="shared" ref="AG703" si="2012">AG702</f>
        <v>0</v>
      </c>
      <c r="AH703" s="409">
        <f t="shared" ref="AH703" si="2013">AH702</f>
        <v>0</v>
      </c>
      <c r="AI703" s="409">
        <f t="shared" ref="AI703" si="2014">AI702</f>
        <v>0</v>
      </c>
      <c r="AJ703" s="409">
        <f t="shared" ref="AJ703" si="2015">AJ702</f>
        <v>0</v>
      </c>
      <c r="AK703" s="409">
        <f t="shared" ref="AK703" si="2016">AK702</f>
        <v>0</v>
      </c>
      <c r="AL703" s="409">
        <f t="shared" ref="AL703" si="2017">AL702</f>
        <v>0</v>
      </c>
      <c r="AM703" s="304"/>
    </row>
    <row r="704" spans="1:39" ht="15" outlineLevel="1">
      <c r="A704" s="530"/>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outlineLevel="1">
      <c r="A705" s="530">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ht="15" outlineLevel="1">
      <c r="A706" s="530"/>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2018">Z705</f>
        <v>0</v>
      </c>
      <c r="AA706" s="409">
        <f t="shared" ref="AA706" si="2019">AA705</f>
        <v>0</v>
      </c>
      <c r="AB706" s="409">
        <f t="shared" ref="AB706" si="2020">AB705</f>
        <v>0</v>
      </c>
      <c r="AC706" s="409">
        <f t="shared" ref="AC706" si="2021">AC705</f>
        <v>0</v>
      </c>
      <c r="AD706" s="409">
        <f t="shared" ref="AD706" si="2022">AD705</f>
        <v>0</v>
      </c>
      <c r="AE706" s="409">
        <f t="shared" ref="AE706" si="2023">AE705</f>
        <v>0</v>
      </c>
      <c r="AF706" s="409">
        <f t="shared" ref="AF706" si="2024">AF705</f>
        <v>0</v>
      </c>
      <c r="AG706" s="409">
        <f t="shared" ref="AG706" si="2025">AG705</f>
        <v>0</v>
      </c>
      <c r="AH706" s="409">
        <f t="shared" ref="AH706" si="2026">AH705</f>
        <v>0</v>
      </c>
      <c r="AI706" s="409">
        <f t="shared" ref="AI706" si="2027">AI705</f>
        <v>0</v>
      </c>
      <c r="AJ706" s="409">
        <f t="shared" ref="AJ706" si="2028">AJ705</f>
        <v>0</v>
      </c>
      <c r="AK706" s="409">
        <f t="shared" ref="AK706" si="2029">AK705</f>
        <v>0</v>
      </c>
      <c r="AL706" s="409">
        <f t="shared" ref="AL706" si="2030">AL705</f>
        <v>0</v>
      </c>
      <c r="AM706" s="304"/>
    </row>
    <row r="707" spans="1:39" ht="15" outlineLevel="1">
      <c r="A707" s="530"/>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ht="15" outlineLevel="1">
      <c r="A708" s="530">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ht="15" outlineLevel="1">
      <c r="A709" s="530"/>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2031">Z708</f>
        <v>0</v>
      </c>
      <c r="AA709" s="409">
        <f t="shared" ref="AA709" si="2032">AA708</f>
        <v>0</v>
      </c>
      <c r="AB709" s="409">
        <f t="shared" ref="AB709" si="2033">AB708</f>
        <v>0</v>
      </c>
      <c r="AC709" s="409">
        <f t="shared" ref="AC709" si="2034">AC708</f>
        <v>0</v>
      </c>
      <c r="AD709" s="409">
        <f t="shared" ref="AD709" si="2035">AD708</f>
        <v>0</v>
      </c>
      <c r="AE709" s="409">
        <f t="shared" ref="AE709" si="2036">AE708</f>
        <v>0</v>
      </c>
      <c r="AF709" s="409">
        <f t="shared" ref="AF709" si="2037">AF708</f>
        <v>0</v>
      </c>
      <c r="AG709" s="409">
        <f t="shared" ref="AG709" si="2038">AG708</f>
        <v>0</v>
      </c>
      <c r="AH709" s="409">
        <f t="shared" ref="AH709" si="2039">AH708</f>
        <v>0</v>
      </c>
      <c r="AI709" s="409">
        <f t="shared" ref="AI709" si="2040">AI708</f>
        <v>0</v>
      </c>
      <c r="AJ709" s="409">
        <f t="shared" ref="AJ709" si="2041">AJ708</f>
        <v>0</v>
      </c>
      <c r="AK709" s="409">
        <f t="shared" ref="AK709" si="2042">AK708</f>
        <v>0</v>
      </c>
      <c r="AL709" s="409">
        <f t="shared" ref="AL709" si="2043">AL708</f>
        <v>0</v>
      </c>
      <c r="AM709" s="304"/>
    </row>
    <row r="710" spans="1:39" ht="15" outlineLevel="1">
      <c r="A710" s="530"/>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outlineLevel="1">
      <c r="A711" s="530">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ht="15" outlineLevel="1">
      <c r="A712" s="530"/>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2044">Z711</f>
        <v>0</v>
      </c>
      <c r="AA712" s="409">
        <f t="shared" ref="AA712" si="2045">AA711</f>
        <v>0</v>
      </c>
      <c r="AB712" s="409">
        <f t="shared" ref="AB712" si="2046">AB711</f>
        <v>0</v>
      </c>
      <c r="AC712" s="409">
        <f t="shared" ref="AC712" si="2047">AC711</f>
        <v>0</v>
      </c>
      <c r="AD712" s="409">
        <f t="shared" ref="AD712" si="2048">AD711</f>
        <v>0</v>
      </c>
      <c r="AE712" s="409">
        <f t="shared" ref="AE712" si="2049">AE711</f>
        <v>0</v>
      </c>
      <c r="AF712" s="409">
        <f t="shared" ref="AF712" si="2050">AF711</f>
        <v>0</v>
      </c>
      <c r="AG712" s="409">
        <f t="shared" ref="AG712" si="2051">AG711</f>
        <v>0</v>
      </c>
      <c r="AH712" s="409">
        <f t="shared" ref="AH712" si="2052">AH711</f>
        <v>0</v>
      </c>
      <c r="AI712" s="409">
        <f t="shared" ref="AI712" si="2053">AI711</f>
        <v>0</v>
      </c>
      <c r="AJ712" s="409">
        <f t="shared" ref="AJ712" si="2054">AJ711</f>
        <v>0</v>
      </c>
      <c r="AK712" s="409">
        <f t="shared" ref="AK712" si="2055">AK711</f>
        <v>0</v>
      </c>
      <c r="AL712" s="409">
        <f t="shared" ref="AL712" si="2056">AL711</f>
        <v>0</v>
      </c>
      <c r="AM712" s="304"/>
    </row>
    <row r="713" spans="1:39" ht="15" outlineLevel="1">
      <c r="A713" s="530"/>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outlineLevel="1">
      <c r="A714" s="530">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ht="15" outlineLevel="1">
      <c r="A715" s="530"/>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2057">Z714</f>
        <v>0</v>
      </c>
      <c r="AA715" s="409">
        <f t="shared" ref="AA715" si="2058">AA714</f>
        <v>0</v>
      </c>
      <c r="AB715" s="409">
        <f t="shared" ref="AB715" si="2059">AB714</f>
        <v>0</v>
      </c>
      <c r="AC715" s="409">
        <f t="shared" ref="AC715" si="2060">AC714</f>
        <v>0</v>
      </c>
      <c r="AD715" s="409">
        <f t="shared" ref="AD715" si="2061">AD714</f>
        <v>0</v>
      </c>
      <c r="AE715" s="409">
        <f t="shared" ref="AE715" si="2062">AE714</f>
        <v>0</v>
      </c>
      <c r="AF715" s="409">
        <f t="shared" ref="AF715" si="2063">AF714</f>
        <v>0</v>
      </c>
      <c r="AG715" s="409">
        <f t="shared" ref="AG715" si="2064">AG714</f>
        <v>0</v>
      </c>
      <c r="AH715" s="409">
        <f t="shared" ref="AH715" si="2065">AH714</f>
        <v>0</v>
      </c>
      <c r="AI715" s="409">
        <f t="shared" ref="AI715" si="2066">AI714</f>
        <v>0</v>
      </c>
      <c r="AJ715" s="409">
        <f t="shared" ref="AJ715" si="2067">AJ714</f>
        <v>0</v>
      </c>
      <c r="AK715" s="409">
        <f t="shared" ref="AK715" si="2068">AK714</f>
        <v>0</v>
      </c>
      <c r="AL715" s="409">
        <f t="shared" ref="AL715" si="2069">AL714</f>
        <v>0</v>
      </c>
      <c r="AM715" s="304"/>
    </row>
    <row r="716" spans="1:39" ht="15" outlineLevel="1">
      <c r="A716" s="530"/>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outlineLevel="1">
      <c r="A717" s="530">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ht="15" outlineLevel="1">
      <c r="A718" s="530"/>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2070">Z717</f>
        <v>0</v>
      </c>
      <c r="AA718" s="409">
        <f t="shared" ref="AA718" si="2071">AA717</f>
        <v>0</v>
      </c>
      <c r="AB718" s="409">
        <f t="shared" ref="AB718" si="2072">AB717</f>
        <v>0</v>
      </c>
      <c r="AC718" s="409">
        <f t="shared" ref="AC718" si="2073">AC717</f>
        <v>0</v>
      </c>
      <c r="AD718" s="409">
        <f t="shared" ref="AD718" si="2074">AD717</f>
        <v>0</v>
      </c>
      <c r="AE718" s="409">
        <f t="shared" ref="AE718" si="2075">AE717</f>
        <v>0</v>
      </c>
      <c r="AF718" s="409">
        <f t="shared" ref="AF718" si="2076">AF717</f>
        <v>0</v>
      </c>
      <c r="AG718" s="409">
        <f t="shared" ref="AG718" si="2077">AG717</f>
        <v>0</v>
      </c>
      <c r="AH718" s="409">
        <f t="shared" ref="AH718" si="2078">AH717</f>
        <v>0</v>
      </c>
      <c r="AI718" s="409">
        <f t="shared" ref="AI718" si="2079">AI717</f>
        <v>0</v>
      </c>
      <c r="AJ718" s="409">
        <f t="shared" ref="AJ718" si="2080">AJ717</f>
        <v>0</v>
      </c>
      <c r="AK718" s="409">
        <f t="shared" ref="AK718" si="2081">AK717</f>
        <v>0</v>
      </c>
      <c r="AL718" s="409">
        <f t="shared" ref="AL718" si="2082">AL717</f>
        <v>0</v>
      </c>
      <c r="AM718" s="304"/>
    </row>
    <row r="719" spans="1:39" ht="15" outlineLevel="1">
      <c r="A719" s="530"/>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30" outlineLevel="1">
      <c r="A720" s="530">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ht="15" outlineLevel="1">
      <c r="A721" s="530"/>
      <c r="B721" s="292" t="s">
        <v>310</v>
      </c>
      <c r="C721" s="289" t="s">
        <v>163</v>
      </c>
      <c r="D721" s="293"/>
      <c r="E721" s="293"/>
      <c r="F721" s="293"/>
      <c r="G721" s="293"/>
      <c r="H721" s="293"/>
      <c r="I721" s="293"/>
      <c r="J721" s="293"/>
      <c r="K721" s="293"/>
      <c r="L721" s="293"/>
      <c r="M721" s="293"/>
      <c r="N721" s="466"/>
      <c r="O721" s="293"/>
      <c r="P721" s="293"/>
      <c r="Q721" s="293"/>
      <c r="R721" s="293"/>
      <c r="S721" s="293"/>
      <c r="T721" s="293"/>
      <c r="U721" s="293"/>
      <c r="V721" s="293"/>
      <c r="W721" s="293"/>
      <c r="X721" s="293"/>
      <c r="Y721" s="409">
        <f>Y720</f>
        <v>0</v>
      </c>
      <c r="Z721" s="409">
        <f t="shared" ref="Z721" si="2083">Z720</f>
        <v>0</v>
      </c>
      <c r="AA721" s="409">
        <f t="shared" ref="AA721" si="2084">AA720</f>
        <v>0</v>
      </c>
      <c r="AB721" s="409">
        <f t="shared" ref="AB721" si="2085">AB720</f>
        <v>0</v>
      </c>
      <c r="AC721" s="409">
        <f t="shared" ref="AC721" si="2086">AC720</f>
        <v>0</v>
      </c>
      <c r="AD721" s="409">
        <f t="shared" ref="AD721" si="2087">AD720</f>
        <v>0</v>
      </c>
      <c r="AE721" s="409">
        <f t="shared" ref="AE721" si="2088">AE720</f>
        <v>0</v>
      </c>
      <c r="AF721" s="409">
        <f t="shared" ref="AF721" si="2089">AF720</f>
        <v>0</v>
      </c>
      <c r="AG721" s="409">
        <f t="shared" ref="AG721" si="2090">AG720</f>
        <v>0</v>
      </c>
      <c r="AH721" s="409">
        <f t="shared" ref="AH721" si="2091">AH720</f>
        <v>0</v>
      </c>
      <c r="AI721" s="409">
        <f t="shared" ref="AI721" si="2092">AI720</f>
        <v>0</v>
      </c>
      <c r="AJ721" s="409">
        <f t="shared" ref="AJ721" si="2093">AJ720</f>
        <v>0</v>
      </c>
      <c r="AK721" s="409">
        <f t="shared" ref="AK721" si="2094">AK720</f>
        <v>0</v>
      </c>
      <c r="AL721" s="409">
        <f t="shared" ref="AL721" si="2095">AL720</f>
        <v>0</v>
      </c>
      <c r="AM721" s="304"/>
    </row>
    <row r="722" spans="1:39" ht="15" outlineLevel="1">
      <c r="A722" s="530"/>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15" outlineLevel="1">
      <c r="A723" s="530">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ht="15" outlineLevel="1">
      <c r="A724" s="530"/>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2096">Z723</f>
        <v>0</v>
      </c>
      <c r="AA724" s="409">
        <f t="shared" ref="AA724" si="2097">AA723</f>
        <v>0</v>
      </c>
      <c r="AB724" s="409">
        <f t="shared" ref="AB724" si="2098">AB723</f>
        <v>0</v>
      </c>
      <c r="AC724" s="409">
        <f t="shared" ref="AC724" si="2099">AC723</f>
        <v>0</v>
      </c>
      <c r="AD724" s="409">
        <f t="shared" ref="AD724" si="2100">AD723</f>
        <v>0</v>
      </c>
      <c r="AE724" s="409">
        <f t="shared" ref="AE724" si="2101">AE723</f>
        <v>0</v>
      </c>
      <c r="AF724" s="409">
        <f t="shared" ref="AF724" si="2102">AF723</f>
        <v>0</v>
      </c>
      <c r="AG724" s="409">
        <f t="shared" ref="AG724" si="2103">AG723</f>
        <v>0</v>
      </c>
      <c r="AH724" s="409">
        <f t="shared" ref="AH724" si="2104">AH723</f>
        <v>0</v>
      </c>
      <c r="AI724" s="409">
        <f t="shared" ref="AI724" si="2105">AI723</f>
        <v>0</v>
      </c>
      <c r="AJ724" s="409">
        <f t="shared" ref="AJ724" si="2106">AJ723</f>
        <v>0</v>
      </c>
      <c r="AK724" s="409">
        <f t="shared" ref="AK724" si="2107">AK723</f>
        <v>0</v>
      </c>
      <c r="AL724" s="409">
        <f t="shared" ref="AL724" si="2108">AL723</f>
        <v>0</v>
      </c>
      <c r="AM724" s="304"/>
    </row>
    <row r="725" spans="1:39" ht="15" outlineLevel="1">
      <c r="A725" s="530"/>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outlineLevel="1">
      <c r="A726" s="530">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ht="15" outlineLevel="1">
      <c r="A727" s="530"/>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2109">Z726</f>
        <v>0</v>
      </c>
      <c r="AA727" s="409">
        <f t="shared" ref="AA727" si="2110">AA726</f>
        <v>0</v>
      </c>
      <c r="AB727" s="409">
        <f t="shared" ref="AB727" si="2111">AB726</f>
        <v>0</v>
      </c>
      <c r="AC727" s="409">
        <f t="shared" ref="AC727" si="2112">AC726</f>
        <v>0</v>
      </c>
      <c r="AD727" s="409">
        <f t="shared" ref="AD727" si="2113">AD726</f>
        <v>0</v>
      </c>
      <c r="AE727" s="409">
        <f t="shared" ref="AE727" si="2114">AE726</f>
        <v>0</v>
      </c>
      <c r="AF727" s="409">
        <f t="shared" ref="AF727" si="2115">AF726</f>
        <v>0</v>
      </c>
      <c r="AG727" s="409">
        <f t="shared" ref="AG727" si="2116">AG726</f>
        <v>0</v>
      </c>
      <c r="AH727" s="409">
        <f t="shared" ref="AH727" si="2117">AH726</f>
        <v>0</v>
      </c>
      <c r="AI727" s="409">
        <f t="shared" ref="AI727" si="2118">AI726</f>
        <v>0</v>
      </c>
      <c r="AJ727" s="409">
        <f t="shared" ref="AJ727" si="2119">AJ726</f>
        <v>0</v>
      </c>
      <c r="AK727" s="409">
        <f t="shared" ref="AK727" si="2120">AK726</f>
        <v>0</v>
      </c>
      <c r="AL727" s="409">
        <f t="shared" ref="AL727" si="2121">AL726</f>
        <v>0</v>
      </c>
      <c r="AM727" s="304"/>
    </row>
    <row r="728" spans="1:39" ht="15" outlineLevel="1">
      <c r="A728" s="530"/>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outlineLevel="1">
      <c r="A729" s="530">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ht="15" outlineLevel="1">
      <c r="A730" s="530"/>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2122">Z729</f>
        <v>0</v>
      </c>
      <c r="AA730" s="409">
        <f t="shared" ref="AA730" si="2123">AA729</f>
        <v>0</v>
      </c>
      <c r="AB730" s="409">
        <f t="shared" ref="AB730" si="2124">AB729</f>
        <v>0</v>
      </c>
      <c r="AC730" s="409">
        <f t="shared" ref="AC730" si="2125">AC729</f>
        <v>0</v>
      </c>
      <c r="AD730" s="409">
        <f t="shared" ref="AD730" si="2126">AD729</f>
        <v>0</v>
      </c>
      <c r="AE730" s="409">
        <f t="shared" ref="AE730" si="2127">AE729</f>
        <v>0</v>
      </c>
      <c r="AF730" s="409">
        <f t="shared" ref="AF730" si="2128">AF729</f>
        <v>0</v>
      </c>
      <c r="AG730" s="409">
        <f t="shared" ref="AG730" si="2129">AG729</f>
        <v>0</v>
      </c>
      <c r="AH730" s="409">
        <f t="shared" ref="AH730" si="2130">AH729</f>
        <v>0</v>
      </c>
      <c r="AI730" s="409">
        <f t="shared" ref="AI730" si="2131">AI729</f>
        <v>0</v>
      </c>
      <c r="AJ730" s="409">
        <f t="shared" ref="AJ730" si="2132">AJ729</f>
        <v>0</v>
      </c>
      <c r="AK730" s="409">
        <f t="shared" ref="AK730" si="2133">AK729</f>
        <v>0</v>
      </c>
      <c r="AL730" s="409">
        <f t="shared" ref="AL730" si="2134">AL729</f>
        <v>0</v>
      </c>
      <c r="AM730" s="304"/>
    </row>
    <row r="731" spans="1:39" ht="15" outlineLevel="1">
      <c r="A731" s="530"/>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outlineLevel="1">
      <c r="A732" s="530">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ht="15" outlineLevel="1">
      <c r="A733" s="530"/>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2135">Z732</f>
        <v>0</v>
      </c>
      <c r="AA733" s="409">
        <f t="shared" ref="AA733" si="2136">AA732</f>
        <v>0</v>
      </c>
      <c r="AB733" s="409">
        <f t="shared" ref="AB733" si="2137">AB732</f>
        <v>0</v>
      </c>
      <c r="AC733" s="409">
        <f t="shared" ref="AC733" si="2138">AC732</f>
        <v>0</v>
      </c>
      <c r="AD733" s="409">
        <f t="shared" ref="AD733" si="2139">AD732</f>
        <v>0</v>
      </c>
      <c r="AE733" s="409">
        <f t="shared" ref="AE733" si="2140">AE732</f>
        <v>0</v>
      </c>
      <c r="AF733" s="409">
        <f t="shared" ref="AF733" si="2141">AF732</f>
        <v>0</v>
      </c>
      <c r="AG733" s="409">
        <f t="shared" ref="AG733" si="2142">AG732</f>
        <v>0</v>
      </c>
      <c r="AH733" s="409">
        <f t="shared" ref="AH733" si="2143">AH732</f>
        <v>0</v>
      </c>
      <c r="AI733" s="409">
        <f t="shared" ref="AI733" si="2144">AI732</f>
        <v>0</v>
      </c>
      <c r="AJ733" s="409">
        <f t="shared" ref="AJ733" si="2145">AJ732</f>
        <v>0</v>
      </c>
      <c r="AK733" s="409">
        <f t="shared" ref="AK733" si="2146">AK732</f>
        <v>0</v>
      </c>
      <c r="AL733" s="409">
        <f t="shared" ref="AL733" si="2147">AL732</f>
        <v>0</v>
      </c>
      <c r="AM733" s="304"/>
    </row>
    <row r="734" spans="1:39" ht="15" outlineLevel="1">
      <c r="A734" s="530"/>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outlineLevel="1">
      <c r="A735" s="530">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ht="15" outlineLevel="1">
      <c r="A736" s="530"/>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2148">Z735</f>
        <v>0</v>
      </c>
      <c r="AA736" s="409">
        <f t="shared" ref="AA736" si="2149">AA735</f>
        <v>0</v>
      </c>
      <c r="AB736" s="409">
        <f t="shared" ref="AB736" si="2150">AB735</f>
        <v>0</v>
      </c>
      <c r="AC736" s="409">
        <f t="shared" ref="AC736" si="2151">AC735</f>
        <v>0</v>
      </c>
      <c r="AD736" s="409">
        <f t="shared" ref="AD736" si="2152">AD735</f>
        <v>0</v>
      </c>
      <c r="AE736" s="409">
        <f t="shared" ref="AE736" si="2153">AE735</f>
        <v>0</v>
      </c>
      <c r="AF736" s="409">
        <f t="shared" ref="AF736" si="2154">AF735</f>
        <v>0</v>
      </c>
      <c r="AG736" s="409">
        <f t="shared" ref="AG736" si="2155">AG735</f>
        <v>0</v>
      </c>
      <c r="AH736" s="409">
        <f t="shared" ref="AH736" si="2156">AH735</f>
        <v>0</v>
      </c>
      <c r="AI736" s="409">
        <f t="shared" ref="AI736" si="2157">AI735</f>
        <v>0</v>
      </c>
      <c r="AJ736" s="409">
        <f t="shared" ref="AJ736" si="2158">AJ735</f>
        <v>0</v>
      </c>
      <c r="AK736" s="409">
        <f t="shared" ref="AK736" si="2159">AK735</f>
        <v>0</v>
      </c>
      <c r="AL736" s="409">
        <f t="shared" ref="AL736" si="2160">AL735</f>
        <v>0</v>
      </c>
      <c r="AM736" s="304"/>
    </row>
    <row r="737" spans="1:40" ht="15" outlineLevel="1">
      <c r="A737" s="530"/>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30" outlineLevel="1">
      <c r="A738" s="530">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ht="15" outlineLevel="1">
      <c r="A739" s="530"/>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2161">Z738</f>
        <v>0</v>
      </c>
      <c r="AA739" s="409">
        <f t="shared" ref="AA739" si="2162">AA738</f>
        <v>0</v>
      </c>
      <c r="AB739" s="409">
        <f t="shared" ref="AB739" si="2163">AB738</f>
        <v>0</v>
      </c>
      <c r="AC739" s="409">
        <f t="shared" ref="AC739" si="2164">AC738</f>
        <v>0</v>
      </c>
      <c r="AD739" s="409">
        <f t="shared" ref="AD739" si="2165">AD738</f>
        <v>0</v>
      </c>
      <c r="AE739" s="409">
        <f t="shared" ref="AE739" si="2166">AE738</f>
        <v>0</v>
      </c>
      <c r="AF739" s="409">
        <f t="shared" ref="AF739" si="2167">AF738</f>
        <v>0</v>
      </c>
      <c r="AG739" s="409">
        <f t="shared" ref="AG739" si="2168">AG738</f>
        <v>0</v>
      </c>
      <c r="AH739" s="409">
        <f t="shared" ref="AH739" si="2169">AH738</f>
        <v>0</v>
      </c>
      <c r="AI739" s="409">
        <f t="shared" ref="AI739" si="2170">AI738</f>
        <v>0</v>
      </c>
      <c r="AJ739" s="409">
        <f t="shared" ref="AJ739" si="2171">AJ738</f>
        <v>0</v>
      </c>
      <c r="AK739" s="409">
        <f t="shared" ref="AK739" si="2172">AK738</f>
        <v>0</v>
      </c>
      <c r="AL739" s="409">
        <f t="shared" ref="AL739" si="2173">AL738</f>
        <v>0</v>
      </c>
      <c r="AM739" s="304"/>
    </row>
    <row r="740" spans="1:40" ht="15" outlineLevel="1">
      <c r="A740" s="530"/>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outlineLevel="1">
      <c r="A741" s="530">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ht="15" outlineLevel="1">
      <c r="A742" s="530"/>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2174">Z741</f>
        <v>0</v>
      </c>
      <c r="AA742" s="409">
        <f t="shared" ref="AA742" si="2175">AA741</f>
        <v>0</v>
      </c>
      <c r="AB742" s="409">
        <f t="shared" ref="AB742" si="2176">AB741</f>
        <v>0</v>
      </c>
      <c r="AC742" s="409">
        <f t="shared" ref="AC742" si="2177">AC741</f>
        <v>0</v>
      </c>
      <c r="AD742" s="409">
        <f t="shared" ref="AD742" si="2178">AD741</f>
        <v>0</v>
      </c>
      <c r="AE742" s="409">
        <f t="shared" ref="AE742" si="2179">AE741</f>
        <v>0</v>
      </c>
      <c r="AF742" s="409">
        <f t="shared" ref="AF742" si="2180">AF741</f>
        <v>0</v>
      </c>
      <c r="AG742" s="409">
        <f t="shared" ref="AG742" si="2181">AG741</f>
        <v>0</v>
      </c>
      <c r="AH742" s="409">
        <f t="shared" ref="AH742" si="2182">AH741</f>
        <v>0</v>
      </c>
      <c r="AI742" s="409">
        <f t="shared" ref="AI742" si="2183">AI741</f>
        <v>0</v>
      </c>
      <c r="AJ742" s="409">
        <f t="shared" ref="AJ742" si="2184">AJ741</f>
        <v>0</v>
      </c>
      <c r="AK742" s="409">
        <f t="shared" ref="AK742" si="2185">AK741</f>
        <v>0</v>
      </c>
      <c r="AL742" s="409">
        <f t="shared" ref="AL742" si="2186">AL741</f>
        <v>0</v>
      </c>
      <c r="AM742" s="304"/>
    </row>
    <row r="743" spans="1:40" ht="15" outlineLevel="1">
      <c r="A743" s="530"/>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45">
      <c r="B744" s="325" t="s">
        <v>311</v>
      </c>
      <c r="C744" s="327"/>
      <c r="D744" s="327">
        <f>SUM(D587:D742)</f>
        <v>470315.10957801074</v>
      </c>
      <c r="E744" s="327"/>
      <c r="F744" s="327"/>
      <c r="G744" s="327"/>
      <c r="H744" s="327"/>
      <c r="I744" s="327"/>
      <c r="J744" s="327"/>
      <c r="K744" s="327"/>
      <c r="L744" s="327"/>
      <c r="M744" s="327"/>
      <c r="N744" s="327"/>
      <c r="O744" s="327">
        <f>SUM(O587:O742)</f>
        <v>58.394108014677272</v>
      </c>
      <c r="P744" s="327"/>
      <c r="Q744" s="327"/>
      <c r="R744" s="327"/>
      <c r="S744" s="327"/>
      <c r="T744" s="327"/>
      <c r="U744" s="327"/>
      <c r="V744" s="327"/>
      <c r="W744" s="327"/>
      <c r="X744" s="327"/>
      <c r="Y744" s="327">
        <f>IF(Y585="kWh",SUMPRODUCT(D587:D742,Y587:Y742))</f>
        <v>114079.90989236246</v>
      </c>
      <c r="Z744" s="327">
        <f>IF(Z585="kWh",SUMPRODUCT(D587:D742,Z587:Z742))</f>
        <v>222808.27556136515</v>
      </c>
      <c r="AA744" s="327">
        <f>IF(AA585="kw",SUMPRODUCT(N587:N742,O587:O742,AA587:AA742),SUMPRODUCT(D587:D742,AA587:AA742))</f>
        <v>23.096704011439293</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45">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99840</v>
      </c>
      <c r="Z745" s="390">
        <f>HLOOKUP(Z401,'2. LRAMVA Threshold'!$B$42:$Q$53,10,FALSE)</f>
        <v>95680</v>
      </c>
      <c r="AA745" s="390">
        <f>HLOOKUP(AA401,'2. LRAMVA Threshold'!$B$42:$Q$53,10,FALSE)</f>
        <v>250</v>
      </c>
      <c r="AB745" s="390">
        <f>HLOOKUP(AB401,'2. LRAMVA Threshold'!$B$42:$Q$53,10,FALSE)</f>
        <v>0</v>
      </c>
      <c r="AC745" s="390">
        <f>HLOOKUP(AC401,'2. LRAMVA Threshold'!$B$42:$Q$53,10,FALSE)</f>
        <v>0</v>
      </c>
      <c r="AD745" s="390">
        <f>HLOOKUP(AD401,'2. LRAMVA Threshold'!$B$42:$Q$53,10,FALSE)</f>
        <v>0</v>
      </c>
      <c r="AE745" s="390">
        <f>HLOOKUP(AE401,'2. LRAMVA Threshold'!$B$42:$Q$53,10,FALSE)</f>
        <v>0</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ht="15">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ht="15">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7.6E-3</v>
      </c>
      <c r="Z747" s="339">
        <f>HLOOKUP(Z$35,'3.  Distribution Rates'!$C$122:$P$133,10,FALSE)</f>
        <v>1.44E-2</v>
      </c>
      <c r="AA747" s="339">
        <f>HLOOKUP(AA$35,'3.  Distribution Rates'!$C$122:$P$133,10,FALSE)</f>
        <v>4.069</v>
      </c>
      <c r="AB747" s="339">
        <f>HLOOKUP(AB$35,'3.  Distribution Rates'!$C$122:$P$133,10,FALSE)</f>
        <v>17.616700000000002</v>
      </c>
      <c r="AC747" s="339">
        <f>HLOOKUP(AC$35,'3.  Distribution Rates'!$C$122:$P$133,10,FALSE)</f>
        <v>29.001899999999999</v>
      </c>
      <c r="AD747" s="339">
        <f>HLOOKUP(AD$35,'3.  Distribution Rates'!$C$122:$P$133,10,FALSE)</f>
        <v>0.1421</v>
      </c>
      <c r="AE747" s="339">
        <f>HLOOKUP(AE$35,'3.  Distribution Rates'!$C$122:$P$133,10,FALSE)</f>
        <v>0</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ht="15">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214.65075103814084</v>
      </c>
      <c r="Z748" s="376">
        <f>'4.  2011-2014 LRAM'!Z141*Z747</f>
        <v>956.85863041907112</v>
      </c>
      <c r="AA748" s="376">
        <f>'4.  2011-2014 LRAM'!AA141*AA747</f>
        <v>2.2049805751671974</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7">
        <f t="shared" ref="AM748:AM755" si="2187">SUM(Y748:AL748)</f>
        <v>1173.7143620323791</v>
      </c>
      <c r="AN748" s="441"/>
    </row>
    <row r="749" spans="1:40" ht="15">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369.50581970335492</v>
      </c>
      <c r="Z749" s="376">
        <f>'4.  2011-2014 LRAM'!Z270*Z747</f>
        <v>570.00434123771151</v>
      </c>
      <c r="AA749" s="376">
        <f>'4.  2011-2014 LRAM'!AA270*AA747</f>
        <v>413.98273910218518</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7">
        <f t="shared" si="2187"/>
        <v>1353.4929000432517</v>
      </c>
      <c r="AN749" s="441"/>
    </row>
    <row r="750" spans="1:40" ht="15">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208.65515671174239</v>
      </c>
      <c r="Z750" s="376">
        <f>'4.  2011-2014 LRAM'!Z399*Z747</f>
        <v>774.32303401125989</v>
      </c>
      <c r="AA750" s="376">
        <f>'4.  2011-2014 LRAM'!AA399*AA747</f>
        <v>160.34064026909758</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7">
        <f t="shared" si="2187"/>
        <v>1143.3188309920999</v>
      </c>
      <c r="AN750" s="441"/>
    </row>
    <row r="751" spans="1:40" ht="15">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872.64720084643966</v>
      </c>
      <c r="Z751" s="376">
        <f>'4.  2011-2014 LRAM'!Z529*Z747</f>
        <v>1018.3731983567999</v>
      </c>
      <c r="AA751" s="376">
        <f>'4.  2011-2014 LRAM'!AA529*AA747</f>
        <v>618.47711959491119</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7">
        <f t="shared" si="2187"/>
        <v>2509.4975187981508</v>
      </c>
      <c r="AN751" s="441"/>
    </row>
    <row r="752" spans="1:40" ht="15">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2188">Y210*Y747</f>
        <v>139.33857507528759</v>
      </c>
      <c r="Z752" s="376">
        <f t="shared" si="2188"/>
        <v>5437.7757793555056</v>
      </c>
      <c r="AA752" s="376">
        <f t="shared" si="2188"/>
        <v>1096.0370575845743</v>
      </c>
      <c r="AB752" s="376">
        <f t="shared" si="2188"/>
        <v>0</v>
      </c>
      <c r="AC752" s="376">
        <f t="shared" si="2188"/>
        <v>0</v>
      </c>
      <c r="AD752" s="376">
        <f t="shared" si="2188"/>
        <v>0</v>
      </c>
      <c r="AE752" s="376">
        <f t="shared" si="2188"/>
        <v>0</v>
      </c>
      <c r="AF752" s="376">
        <f t="shared" si="2188"/>
        <v>0</v>
      </c>
      <c r="AG752" s="376">
        <f t="shared" si="2188"/>
        <v>0</v>
      </c>
      <c r="AH752" s="376">
        <f t="shared" si="2188"/>
        <v>0</v>
      </c>
      <c r="AI752" s="376">
        <f t="shared" si="2188"/>
        <v>0</v>
      </c>
      <c r="AJ752" s="376">
        <f t="shared" si="2188"/>
        <v>0</v>
      </c>
      <c r="AK752" s="376">
        <f t="shared" si="2188"/>
        <v>0</v>
      </c>
      <c r="AL752" s="376">
        <f t="shared" si="2188"/>
        <v>0</v>
      </c>
      <c r="AM752" s="627">
        <f t="shared" si="2187"/>
        <v>6673.1514120153679</v>
      </c>
      <c r="AN752" s="441"/>
    </row>
    <row r="753" spans="1:40" ht="15">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2189">Y393*Y747</f>
        <v>2135.9483807007114</v>
      </c>
      <c r="Z753" s="376">
        <f t="shared" si="2189"/>
        <v>261.68753950547966</v>
      </c>
      <c r="AA753" s="376">
        <f t="shared" si="2189"/>
        <v>1328.1194367806816</v>
      </c>
      <c r="AB753" s="376">
        <f t="shared" si="2189"/>
        <v>0</v>
      </c>
      <c r="AC753" s="376">
        <f t="shared" si="2189"/>
        <v>0</v>
      </c>
      <c r="AD753" s="376">
        <f t="shared" si="2189"/>
        <v>0</v>
      </c>
      <c r="AE753" s="376">
        <f t="shared" si="2189"/>
        <v>0</v>
      </c>
      <c r="AF753" s="376">
        <f t="shared" si="2189"/>
        <v>0</v>
      </c>
      <c r="AG753" s="376">
        <f t="shared" si="2189"/>
        <v>0</v>
      </c>
      <c r="AH753" s="376">
        <f t="shared" si="2189"/>
        <v>0</v>
      </c>
      <c r="AI753" s="376">
        <f t="shared" si="2189"/>
        <v>0</v>
      </c>
      <c r="AJ753" s="376">
        <f t="shared" si="2189"/>
        <v>0</v>
      </c>
      <c r="AK753" s="376">
        <f t="shared" si="2189"/>
        <v>0</v>
      </c>
      <c r="AL753" s="376">
        <f t="shared" si="2189"/>
        <v>0</v>
      </c>
      <c r="AM753" s="627">
        <f t="shared" si="2187"/>
        <v>3725.7553569868728</v>
      </c>
      <c r="AN753" s="441"/>
    </row>
    <row r="754" spans="1:40" ht="15">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2190">Y576*Y747</f>
        <v>3375.1589412170079</v>
      </c>
      <c r="Z754" s="376">
        <f t="shared" si="2190"/>
        <v>5907.906811003767</v>
      </c>
      <c r="AA754" s="376">
        <f t="shared" si="2190"/>
        <v>3622.0097875559791</v>
      </c>
      <c r="AB754" s="376">
        <f t="shared" si="2190"/>
        <v>0</v>
      </c>
      <c r="AC754" s="376">
        <f t="shared" si="2190"/>
        <v>0</v>
      </c>
      <c r="AD754" s="376">
        <f t="shared" si="2190"/>
        <v>0</v>
      </c>
      <c r="AE754" s="376">
        <f t="shared" si="2190"/>
        <v>0</v>
      </c>
      <c r="AF754" s="376">
        <f t="shared" si="2190"/>
        <v>0</v>
      </c>
      <c r="AG754" s="376">
        <f t="shared" si="2190"/>
        <v>0</v>
      </c>
      <c r="AH754" s="376">
        <f t="shared" si="2190"/>
        <v>0</v>
      </c>
      <c r="AI754" s="376">
        <f t="shared" si="2190"/>
        <v>0</v>
      </c>
      <c r="AJ754" s="376">
        <f t="shared" si="2190"/>
        <v>0</v>
      </c>
      <c r="AK754" s="376">
        <f t="shared" si="2190"/>
        <v>0</v>
      </c>
      <c r="AL754" s="376">
        <f t="shared" si="2190"/>
        <v>0</v>
      </c>
      <c r="AM754" s="627">
        <f t="shared" si="2187"/>
        <v>12905.075539776753</v>
      </c>
      <c r="AN754" s="441"/>
    </row>
    <row r="755" spans="1:40" ht="15">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867.00731518195471</v>
      </c>
      <c r="Z755" s="376">
        <f t="shared" ref="Z755:AL755" si="2191">Z744*Z747</f>
        <v>3208.4391680836579</v>
      </c>
      <c r="AA755" s="376">
        <f t="shared" si="2191"/>
        <v>93.980488622546488</v>
      </c>
      <c r="AB755" s="376">
        <f t="shared" si="2191"/>
        <v>0</v>
      </c>
      <c r="AC755" s="376">
        <f t="shared" si="2191"/>
        <v>0</v>
      </c>
      <c r="AD755" s="376">
        <f t="shared" si="2191"/>
        <v>0</v>
      </c>
      <c r="AE755" s="376">
        <f t="shared" si="2191"/>
        <v>0</v>
      </c>
      <c r="AF755" s="376">
        <f t="shared" si="2191"/>
        <v>0</v>
      </c>
      <c r="AG755" s="376">
        <f t="shared" si="2191"/>
        <v>0</v>
      </c>
      <c r="AH755" s="376">
        <f t="shared" si="2191"/>
        <v>0</v>
      </c>
      <c r="AI755" s="376">
        <f t="shared" si="2191"/>
        <v>0</v>
      </c>
      <c r="AJ755" s="376">
        <f t="shared" si="2191"/>
        <v>0</v>
      </c>
      <c r="AK755" s="376">
        <f t="shared" si="2191"/>
        <v>0</v>
      </c>
      <c r="AL755" s="376">
        <f t="shared" si="2191"/>
        <v>0</v>
      </c>
      <c r="AM755" s="627">
        <f t="shared" si="2187"/>
        <v>4169.4269718881587</v>
      </c>
      <c r="AN755" s="441"/>
    </row>
    <row r="756" spans="1:40" ht="15.45">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8182.9121404746384</v>
      </c>
      <c r="Z756" s="344">
        <f>SUM(Z748:Z755)</f>
        <v>18135.368501973251</v>
      </c>
      <c r="AA756" s="344">
        <f t="shared" ref="AA756:AE756" si="2192">SUM(AA748:AA755)</f>
        <v>7335.1522500851424</v>
      </c>
      <c r="AB756" s="344">
        <f t="shared" si="2192"/>
        <v>0</v>
      </c>
      <c r="AC756" s="344">
        <f t="shared" si="2192"/>
        <v>0</v>
      </c>
      <c r="AD756" s="344">
        <f t="shared" si="2192"/>
        <v>0</v>
      </c>
      <c r="AE756" s="344">
        <f t="shared" si="2192"/>
        <v>0</v>
      </c>
      <c r="AF756" s="344">
        <f t="shared" ref="AF756:AL756" si="2193">SUM(AF748:AF755)</f>
        <v>0</v>
      </c>
      <c r="AG756" s="344">
        <f t="shared" si="2193"/>
        <v>0</v>
      </c>
      <c r="AH756" s="344">
        <f t="shared" si="2193"/>
        <v>0</v>
      </c>
      <c r="AI756" s="344">
        <f t="shared" si="2193"/>
        <v>0</v>
      </c>
      <c r="AJ756" s="344">
        <f t="shared" si="2193"/>
        <v>0</v>
      </c>
      <c r="AK756" s="344">
        <f t="shared" si="2193"/>
        <v>0</v>
      </c>
      <c r="AL756" s="344">
        <f t="shared" si="2193"/>
        <v>0</v>
      </c>
      <c r="AM756" s="405">
        <f>SUM(AM748:AM755)</f>
        <v>33653.432892533034</v>
      </c>
      <c r="AN756" s="441"/>
    </row>
    <row r="757" spans="1:40" ht="15.45">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758.78399999999999</v>
      </c>
      <c r="Z757" s="345">
        <f t="shared" ref="Z757:AE757" si="2194">Z745*Z747</f>
        <v>1377.7919999999999</v>
      </c>
      <c r="AA757" s="345">
        <f t="shared" si="2194"/>
        <v>1017.25</v>
      </c>
      <c r="AB757" s="345">
        <f t="shared" si="2194"/>
        <v>0</v>
      </c>
      <c r="AC757" s="345">
        <f t="shared" si="2194"/>
        <v>0</v>
      </c>
      <c r="AD757" s="345">
        <f t="shared" si="2194"/>
        <v>0</v>
      </c>
      <c r="AE757" s="345">
        <f t="shared" si="2194"/>
        <v>0</v>
      </c>
      <c r="AF757" s="345">
        <f t="shared" ref="AF757:AL757" si="2195">AF745*AF747</f>
        <v>0</v>
      </c>
      <c r="AG757" s="345">
        <f t="shared" si="2195"/>
        <v>0</v>
      </c>
      <c r="AH757" s="345">
        <f t="shared" si="2195"/>
        <v>0</v>
      </c>
      <c r="AI757" s="345">
        <f t="shared" si="2195"/>
        <v>0</v>
      </c>
      <c r="AJ757" s="345">
        <f t="shared" si="2195"/>
        <v>0</v>
      </c>
      <c r="AK757" s="345">
        <f t="shared" si="2195"/>
        <v>0</v>
      </c>
      <c r="AL757" s="345">
        <f t="shared" si="2195"/>
        <v>0</v>
      </c>
      <c r="AM757" s="405">
        <f>SUM(Y757:AL757)</f>
        <v>3153.826</v>
      </c>
      <c r="AN757" s="441"/>
    </row>
    <row r="758" spans="1:40" ht="15.45">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30499.606892533033</v>
      </c>
      <c r="AN758" s="441"/>
    </row>
    <row r="759" spans="1:40" ht="15">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ht="15">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114079.90989236246</v>
      </c>
      <c r="Z760" s="289">
        <f>SUMPRODUCT(E587:E742,Z587:Z742)</f>
        <v>222808.27556136515</v>
      </c>
      <c r="AA760" s="289">
        <f t="shared" ref="AA760:AL760" si="2196">IF(AA585="kw",SUMPRODUCT($N$587:$N$742,$P$587:$P$742,AA587:AA742),SUMPRODUCT($E$587:$E$742,AA587:AA742))</f>
        <v>23.096704011439293</v>
      </c>
      <c r="AB760" s="289">
        <f t="shared" si="2196"/>
        <v>0</v>
      </c>
      <c r="AC760" s="289">
        <f t="shared" si="2196"/>
        <v>0</v>
      </c>
      <c r="AD760" s="289">
        <f t="shared" si="2196"/>
        <v>0</v>
      </c>
      <c r="AE760" s="289">
        <f t="shared" si="2196"/>
        <v>0</v>
      </c>
      <c r="AF760" s="289">
        <f t="shared" si="2196"/>
        <v>0</v>
      </c>
      <c r="AG760" s="289">
        <f t="shared" si="2196"/>
        <v>0</v>
      </c>
      <c r="AH760" s="289">
        <f t="shared" si="2196"/>
        <v>0</v>
      </c>
      <c r="AI760" s="289">
        <f t="shared" si="2196"/>
        <v>0</v>
      </c>
      <c r="AJ760" s="289">
        <f t="shared" si="2196"/>
        <v>0</v>
      </c>
      <c r="AK760" s="289">
        <f t="shared" si="2196"/>
        <v>0</v>
      </c>
      <c r="AL760" s="289">
        <f t="shared" si="2196"/>
        <v>0</v>
      </c>
      <c r="AM760" s="335"/>
    </row>
    <row r="761" spans="1:40" ht="15">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0</v>
      </c>
      <c r="Z761" s="324">
        <f>SUMPRODUCT(F587:F742,Z587:Z742)</f>
        <v>0</v>
      </c>
      <c r="AA761" s="324">
        <f t="shared" ref="AA761:AL761" si="2197">IF(AA585="kw",SUMPRODUCT($N$587:$N$742,$Q$587:$Q$742,AA587:AA742),SUMPRODUCT($F$587:$F$742,AA587:AA742))</f>
        <v>0</v>
      </c>
      <c r="AB761" s="324">
        <f t="shared" si="2197"/>
        <v>0</v>
      </c>
      <c r="AC761" s="324">
        <f t="shared" si="2197"/>
        <v>0</v>
      </c>
      <c r="AD761" s="324">
        <f t="shared" si="2197"/>
        <v>0</v>
      </c>
      <c r="AE761" s="324">
        <f t="shared" si="2197"/>
        <v>0</v>
      </c>
      <c r="AF761" s="324">
        <f t="shared" si="2197"/>
        <v>0</v>
      </c>
      <c r="AG761" s="324">
        <f t="shared" si="2197"/>
        <v>0</v>
      </c>
      <c r="AH761" s="324">
        <f t="shared" si="2197"/>
        <v>0</v>
      </c>
      <c r="AI761" s="324">
        <f t="shared" si="2197"/>
        <v>0</v>
      </c>
      <c r="AJ761" s="324">
        <f t="shared" si="2197"/>
        <v>0</v>
      </c>
      <c r="AK761" s="324">
        <f t="shared" si="2197"/>
        <v>0</v>
      </c>
      <c r="AL761" s="324">
        <f t="shared" si="2197"/>
        <v>0</v>
      </c>
      <c r="AM761" s="384"/>
    </row>
    <row r="762" spans="1:40" ht="20.25" customHeight="1">
      <c r="B762" s="366" t="s">
        <v>583</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45">
      <c r="B765" s="278" t="s">
        <v>327</v>
      </c>
      <c r="C765" s="279"/>
      <c r="D765" s="588" t="s">
        <v>526</v>
      </c>
      <c r="E765" s="251"/>
      <c r="F765" s="588"/>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903" t="s">
        <v>211</v>
      </c>
      <c r="C766" s="905" t="s">
        <v>33</v>
      </c>
      <c r="D766" s="282" t="s">
        <v>421</v>
      </c>
      <c r="E766" s="907" t="s">
        <v>209</v>
      </c>
      <c r="F766" s="908"/>
      <c r="G766" s="908"/>
      <c r="H766" s="908"/>
      <c r="I766" s="908"/>
      <c r="J766" s="908"/>
      <c r="K766" s="908"/>
      <c r="L766" s="908"/>
      <c r="M766" s="909"/>
      <c r="N766" s="913" t="s">
        <v>213</v>
      </c>
      <c r="O766" s="282" t="s">
        <v>422</v>
      </c>
      <c r="P766" s="907" t="s">
        <v>212</v>
      </c>
      <c r="Q766" s="908"/>
      <c r="R766" s="908"/>
      <c r="S766" s="908"/>
      <c r="T766" s="908"/>
      <c r="U766" s="908"/>
      <c r="V766" s="908"/>
      <c r="W766" s="908"/>
      <c r="X766" s="909"/>
      <c r="Y766" s="910" t="s">
        <v>243</v>
      </c>
      <c r="Z766" s="911"/>
      <c r="AA766" s="911"/>
      <c r="AB766" s="911"/>
      <c r="AC766" s="911"/>
      <c r="AD766" s="911"/>
      <c r="AE766" s="911"/>
      <c r="AF766" s="911"/>
      <c r="AG766" s="911"/>
      <c r="AH766" s="911"/>
      <c r="AI766" s="911"/>
      <c r="AJ766" s="911"/>
      <c r="AK766" s="911"/>
      <c r="AL766" s="911"/>
      <c r="AM766" s="912"/>
    </row>
    <row r="767" spans="1:40" ht="65.25" customHeight="1">
      <c r="B767" s="904"/>
      <c r="C767" s="906"/>
      <c r="D767" s="283">
        <v>2019</v>
      </c>
      <c r="E767" s="283">
        <v>2020</v>
      </c>
      <c r="F767" s="283">
        <v>2021</v>
      </c>
      <c r="G767" s="283">
        <v>2022</v>
      </c>
      <c r="H767" s="283">
        <v>2023</v>
      </c>
      <c r="I767" s="283">
        <v>2024</v>
      </c>
      <c r="J767" s="283">
        <v>2025</v>
      </c>
      <c r="K767" s="283">
        <v>2026</v>
      </c>
      <c r="L767" s="283">
        <v>2027</v>
      </c>
      <c r="M767" s="283">
        <v>2028</v>
      </c>
      <c r="N767" s="914"/>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GS&lt;50 kW</v>
      </c>
      <c r="AA767" s="283" t="str">
        <f>'1.  LRAMVA Summary'!F52</f>
        <v>General Service 50 - 4,999 kW</v>
      </c>
      <c r="AB767" s="283" t="str">
        <f>'1.  LRAMVA Summary'!G52</f>
        <v>Sentinel Lighting</v>
      </c>
      <c r="AC767" s="283" t="str">
        <f>'1.  LRAMVA Summary'!H52</f>
        <v>Street Lighting</v>
      </c>
      <c r="AD767" s="283" t="str">
        <f>'1.  LRAMVA Summary'!I52</f>
        <v>Unmetered Scattered Load</v>
      </c>
      <c r="AE767" s="283" t="str">
        <f>'1.  LRAMVA Summary'!J52</f>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30"/>
      <c r="B768" s="516" t="s">
        <v>503</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v>
      </c>
      <c r="AD768" s="289" t="str">
        <f>'1.  LRAMVA Summary'!I53</f>
        <v>kWh</v>
      </c>
      <c r="AE768" s="289">
        <f>'1.  LRAMVA Summary'!J53</f>
        <v>0</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45" outlineLevel="1">
      <c r="A769" s="530"/>
      <c r="B769" s="502" t="s">
        <v>496</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ht="15" outlineLevel="1">
      <c r="A770" s="530">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ht="15" outlineLevel="1">
      <c r="A771" s="530"/>
      <c r="B771" s="292" t="s">
        <v>342</v>
      </c>
      <c r="C771" s="289" t="s">
        <v>163</v>
      </c>
      <c r="D771" s="293"/>
      <c r="E771" s="293"/>
      <c r="F771" s="293"/>
      <c r="G771" s="293"/>
      <c r="H771" s="293"/>
      <c r="I771" s="293"/>
      <c r="J771" s="293"/>
      <c r="K771" s="293"/>
      <c r="L771" s="293"/>
      <c r="M771" s="293"/>
      <c r="N771" s="466"/>
      <c r="O771" s="293"/>
      <c r="P771" s="293"/>
      <c r="Q771" s="293"/>
      <c r="R771" s="293"/>
      <c r="S771" s="293"/>
      <c r="T771" s="293"/>
      <c r="U771" s="293"/>
      <c r="V771" s="293"/>
      <c r="W771" s="293"/>
      <c r="X771" s="293"/>
      <c r="Y771" s="409">
        <f>Y770</f>
        <v>0</v>
      </c>
      <c r="Z771" s="409">
        <f t="shared" ref="Z771" si="2198">Z770</f>
        <v>0</v>
      </c>
      <c r="AA771" s="409">
        <f t="shared" ref="AA771" si="2199">AA770</f>
        <v>0</v>
      </c>
      <c r="AB771" s="409">
        <f t="shared" ref="AB771" si="2200">AB770</f>
        <v>0</v>
      </c>
      <c r="AC771" s="409">
        <f t="shared" ref="AC771" si="2201">AC770</f>
        <v>0</v>
      </c>
      <c r="AD771" s="409">
        <f t="shared" ref="AD771" si="2202">AD770</f>
        <v>0</v>
      </c>
      <c r="AE771" s="409">
        <f t="shared" ref="AE771" si="2203">AE770</f>
        <v>0</v>
      </c>
      <c r="AF771" s="409">
        <f t="shared" ref="AF771" si="2204">AF770</f>
        <v>0</v>
      </c>
      <c r="AG771" s="409">
        <f t="shared" ref="AG771" si="2205">AG770</f>
        <v>0</v>
      </c>
      <c r="AH771" s="409">
        <f t="shared" ref="AH771" si="2206">AH770</f>
        <v>0</v>
      </c>
      <c r="AI771" s="409">
        <f t="shared" ref="AI771" si="2207">AI770</f>
        <v>0</v>
      </c>
      <c r="AJ771" s="409">
        <f t="shared" ref="AJ771" si="2208">AJ770</f>
        <v>0</v>
      </c>
      <c r="AK771" s="409">
        <f t="shared" ref="AK771" si="2209">AK770</f>
        <v>0</v>
      </c>
      <c r="AL771" s="409">
        <f t="shared" ref="AL771" si="2210">AL770</f>
        <v>0</v>
      </c>
      <c r="AM771" s="295"/>
    </row>
    <row r="772" spans="1:39" ht="15.45" outlineLevel="1">
      <c r="A772" s="530"/>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ht="15" outlineLevel="1">
      <c r="A773" s="530">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ht="15" outlineLevel="1">
      <c r="A774" s="530"/>
      <c r="B774" s="292" t="s">
        <v>342</v>
      </c>
      <c r="C774" s="289" t="s">
        <v>163</v>
      </c>
      <c r="D774" s="293"/>
      <c r="E774" s="293"/>
      <c r="F774" s="293"/>
      <c r="G774" s="293"/>
      <c r="H774" s="293"/>
      <c r="I774" s="293"/>
      <c r="J774" s="293"/>
      <c r="K774" s="293"/>
      <c r="L774" s="293"/>
      <c r="M774" s="293"/>
      <c r="N774" s="466"/>
      <c r="O774" s="293"/>
      <c r="P774" s="293"/>
      <c r="Q774" s="293"/>
      <c r="R774" s="293"/>
      <c r="S774" s="293"/>
      <c r="T774" s="293"/>
      <c r="U774" s="293"/>
      <c r="V774" s="293"/>
      <c r="W774" s="293"/>
      <c r="X774" s="293"/>
      <c r="Y774" s="409">
        <f>Y773</f>
        <v>0</v>
      </c>
      <c r="Z774" s="409">
        <f t="shared" ref="Z774" si="2211">Z773</f>
        <v>0</v>
      </c>
      <c r="AA774" s="409">
        <f t="shared" ref="AA774" si="2212">AA773</f>
        <v>0</v>
      </c>
      <c r="AB774" s="409">
        <f t="shared" ref="AB774" si="2213">AB773</f>
        <v>0</v>
      </c>
      <c r="AC774" s="409">
        <f t="shared" ref="AC774" si="2214">AC773</f>
        <v>0</v>
      </c>
      <c r="AD774" s="409">
        <f t="shared" ref="AD774" si="2215">AD773</f>
        <v>0</v>
      </c>
      <c r="AE774" s="409">
        <f t="shared" ref="AE774" si="2216">AE773</f>
        <v>0</v>
      </c>
      <c r="AF774" s="409">
        <f t="shared" ref="AF774" si="2217">AF773</f>
        <v>0</v>
      </c>
      <c r="AG774" s="409">
        <f t="shared" ref="AG774" si="2218">AG773</f>
        <v>0</v>
      </c>
      <c r="AH774" s="409">
        <f t="shared" ref="AH774" si="2219">AH773</f>
        <v>0</v>
      </c>
      <c r="AI774" s="409">
        <f t="shared" ref="AI774" si="2220">AI773</f>
        <v>0</v>
      </c>
      <c r="AJ774" s="409">
        <f t="shared" ref="AJ774" si="2221">AJ773</f>
        <v>0</v>
      </c>
      <c r="AK774" s="409">
        <f t="shared" ref="AK774" si="2222">AK773</f>
        <v>0</v>
      </c>
      <c r="AL774" s="409">
        <f t="shared" ref="AL774" si="2223">AL773</f>
        <v>0</v>
      </c>
      <c r="AM774" s="295"/>
    </row>
    <row r="775" spans="1:39" ht="15.45" outlineLevel="1">
      <c r="A775" s="530"/>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ht="15" outlineLevel="1">
      <c r="A776" s="530">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ht="15" outlineLevel="1">
      <c r="A777" s="530"/>
      <c r="B777" s="292" t="s">
        <v>342</v>
      </c>
      <c r="C777" s="289" t="s">
        <v>163</v>
      </c>
      <c r="D777" s="293"/>
      <c r="E777" s="293"/>
      <c r="F777" s="293"/>
      <c r="G777" s="293"/>
      <c r="H777" s="293"/>
      <c r="I777" s="293"/>
      <c r="J777" s="293"/>
      <c r="K777" s="293"/>
      <c r="L777" s="293"/>
      <c r="M777" s="293"/>
      <c r="N777" s="466"/>
      <c r="O777" s="293"/>
      <c r="P777" s="293"/>
      <c r="Q777" s="293"/>
      <c r="R777" s="293"/>
      <c r="S777" s="293"/>
      <c r="T777" s="293"/>
      <c r="U777" s="293"/>
      <c r="V777" s="293"/>
      <c r="W777" s="293"/>
      <c r="X777" s="293"/>
      <c r="Y777" s="409">
        <f>Y776</f>
        <v>0</v>
      </c>
      <c r="Z777" s="409">
        <f t="shared" ref="Z777" si="2224">Z776</f>
        <v>0</v>
      </c>
      <c r="AA777" s="409">
        <f t="shared" ref="AA777" si="2225">AA776</f>
        <v>0</v>
      </c>
      <c r="AB777" s="409">
        <f t="shared" ref="AB777" si="2226">AB776</f>
        <v>0</v>
      </c>
      <c r="AC777" s="409">
        <f t="shared" ref="AC777" si="2227">AC776</f>
        <v>0</v>
      </c>
      <c r="AD777" s="409">
        <f t="shared" ref="AD777" si="2228">AD776</f>
        <v>0</v>
      </c>
      <c r="AE777" s="409">
        <f t="shared" ref="AE777" si="2229">AE776</f>
        <v>0</v>
      </c>
      <c r="AF777" s="409">
        <f t="shared" ref="AF777" si="2230">AF776</f>
        <v>0</v>
      </c>
      <c r="AG777" s="409">
        <f t="shared" ref="AG777" si="2231">AG776</f>
        <v>0</v>
      </c>
      <c r="AH777" s="409">
        <f t="shared" ref="AH777" si="2232">AH776</f>
        <v>0</v>
      </c>
      <c r="AI777" s="409">
        <f t="shared" ref="AI777" si="2233">AI776</f>
        <v>0</v>
      </c>
      <c r="AJ777" s="409">
        <f t="shared" ref="AJ777" si="2234">AJ776</f>
        <v>0</v>
      </c>
      <c r="AK777" s="409">
        <f t="shared" ref="AK777" si="2235">AK776</f>
        <v>0</v>
      </c>
      <c r="AL777" s="409">
        <f t="shared" ref="AL777" si="2236">AL776</f>
        <v>0</v>
      </c>
      <c r="AM777" s="295"/>
    </row>
    <row r="778" spans="1:39" ht="15" outlineLevel="1">
      <c r="A778" s="530"/>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ht="15" outlineLevel="1">
      <c r="A779" s="530">
        <v>4</v>
      </c>
      <c r="B779" s="518" t="s">
        <v>673</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ht="15" outlineLevel="1">
      <c r="A780" s="530"/>
      <c r="B780" s="292" t="s">
        <v>342</v>
      </c>
      <c r="C780" s="289" t="s">
        <v>163</v>
      </c>
      <c r="D780" s="293"/>
      <c r="E780" s="293"/>
      <c r="F780" s="293"/>
      <c r="G780" s="293"/>
      <c r="H780" s="293"/>
      <c r="I780" s="293"/>
      <c r="J780" s="293"/>
      <c r="K780" s="293"/>
      <c r="L780" s="293"/>
      <c r="M780" s="293"/>
      <c r="N780" s="466"/>
      <c r="O780" s="293"/>
      <c r="P780" s="293"/>
      <c r="Q780" s="293"/>
      <c r="R780" s="293"/>
      <c r="S780" s="293"/>
      <c r="T780" s="293"/>
      <c r="U780" s="293"/>
      <c r="V780" s="293"/>
      <c r="W780" s="293"/>
      <c r="X780" s="293"/>
      <c r="Y780" s="409">
        <f>Y779</f>
        <v>0</v>
      </c>
      <c r="Z780" s="409">
        <f t="shared" ref="Z780" si="2237">Z779</f>
        <v>0</v>
      </c>
      <c r="AA780" s="409">
        <f t="shared" ref="AA780" si="2238">AA779</f>
        <v>0</v>
      </c>
      <c r="AB780" s="409">
        <f t="shared" ref="AB780" si="2239">AB779</f>
        <v>0</v>
      </c>
      <c r="AC780" s="409">
        <f t="shared" ref="AC780" si="2240">AC779</f>
        <v>0</v>
      </c>
      <c r="AD780" s="409">
        <f t="shared" ref="AD780" si="2241">AD779</f>
        <v>0</v>
      </c>
      <c r="AE780" s="409">
        <f t="shared" ref="AE780" si="2242">AE779</f>
        <v>0</v>
      </c>
      <c r="AF780" s="409">
        <f t="shared" ref="AF780" si="2243">AF779</f>
        <v>0</v>
      </c>
      <c r="AG780" s="409">
        <f t="shared" ref="AG780" si="2244">AG779</f>
        <v>0</v>
      </c>
      <c r="AH780" s="409">
        <f t="shared" ref="AH780" si="2245">AH779</f>
        <v>0</v>
      </c>
      <c r="AI780" s="409">
        <f t="shared" ref="AI780" si="2246">AI779</f>
        <v>0</v>
      </c>
      <c r="AJ780" s="409">
        <f t="shared" ref="AJ780" si="2247">AJ779</f>
        <v>0</v>
      </c>
      <c r="AK780" s="409">
        <f t="shared" ref="AK780" si="2248">AK779</f>
        <v>0</v>
      </c>
      <c r="AL780" s="409">
        <f t="shared" ref="AL780" si="2249">AL779</f>
        <v>0</v>
      </c>
      <c r="AM780" s="295"/>
    </row>
    <row r="781" spans="1:39" ht="15" outlineLevel="1">
      <c r="A781" s="530"/>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customHeight="1" outlineLevel="1">
      <c r="A782" s="530">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customHeight="1" outlineLevel="1">
      <c r="A783" s="530"/>
      <c r="B783" s="292" t="s">
        <v>342</v>
      </c>
      <c r="C783" s="289" t="s">
        <v>163</v>
      </c>
      <c r="D783" s="293"/>
      <c r="E783" s="293"/>
      <c r="F783" s="293"/>
      <c r="G783" s="293"/>
      <c r="H783" s="293"/>
      <c r="I783" s="293"/>
      <c r="J783" s="293"/>
      <c r="K783" s="293"/>
      <c r="L783" s="293"/>
      <c r="M783" s="293"/>
      <c r="N783" s="466"/>
      <c r="O783" s="293"/>
      <c r="P783" s="293"/>
      <c r="Q783" s="293"/>
      <c r="R783" s="293"/>
      <c r="S783" s="293"/>
      <c r="T783" s="293"/>
      <c r="U783" s="293"/>
      <c r="V783" s="293"/>
      <c r="W783" s="293"/>
      <c r="X783" s="293"/>
      <c r="Y783" s="409">
        <f>Y782</f>
        <v>0</v>
      </c>
      <c r="Z783" s="409">
        <f t="shared" ref="Z783" si="2250">Z782</f>
        <v>0</v>
      </c>
      <c r="AA783" s="409">
        <f t="shared" ref="AA783" si="2251">AA782</f>
        <v>0</v>
      </c>
      <c r="AB783" s="409">
        <f t="shared" ref="AB783" si="2252">AB782</f>
        <v>0</v>
      </c>
      <c r="AC783" s="409">
        <f t="shared" ref="AC783" si="2253">AC782</f>
        <v>0</v>
      </c>
      <c r="AD783" s="409">
        <f t="shared" ref="AD783" si="2254">AD782</f>
        <v>0</v>
      </c>
      <c r="AE783" s="409">
        <f t="shared" ref="AE783" si="2255">AE782</f>
        <v>0</v>
      </c>
      <c r="AF783" s="409">
        <f t="shared" ref="AF783" si="2256">AF782</f>
        <v>0</v>
      </c>
      <c r="AG783" s="409">
        <f t="shared" ref="AG783" si="2257">AG782</f>
        <v>0</v>
      </c>
      <c r="AH783" s="409">
        <f t="shared" ref="AH783" si="2258">AH782</f>
        <v>0</v>
      </c>
      <c r="AI783" s="409">
        <f t="shared" ref="AI783" si="2259">AI782</f>
        <v>0</v>
      </c>
      <c r="AJ783" s="409">
        <f t="shared" ref="AJ783" si="2260">AJ782</f>
        <v>0</v>
      </c>
      <c r="AK783" s="409">
        <f t="shared" ref="AK783" si="2261">AK782</f>
        <v>0</v>
      </c>
      <c r="AL783" s="409">
        <f t="shared" ref="AL783" si="2262">AL782</f>
        <v>0</v>
      </c>
      <c r="AM783" s="295"/>
    </row>
    <row r="784" spans="1:39" ht="15" outlineLevel="1">
      <c r="A784" s="530"/>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45" outlineLevel="1">
      <c r="A785" s="530"/>
      <c r="B785" s="317" t="s">
        <v>497</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ht="15" outlineLevel="1">
      <c r="A786" s="530">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ht="15" outlineLevel="1">
      <c r="A787" s="530"/>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2263">Z786</f>
        <v>0</v>
      </c>
      <c r="AA787" s="409">
        <f t="shared" ref="AA787" si="2264">AA786</f>
        <v>0</v>
      </c>
      <c r="AB787" s="409">
        <f t="shared" ref="AB787" si="2265">AB786</f>
        <v>0</v>
      </c>
      <c r="AC787" s="409">
        <f t="shared" ref="AC787" si="2266">AC786</f>
        <v>0</v>
      </c>
      <c r="AD787" s="409">
        <f t="shared" ref="AD787" si="2267">AD786</f>
        <v>0</v>
      </c>
      <c r="AE787" s="409">
        <f t="shared" ref="AE787" si="2268">AE786</f>
        <v>0</v>
      </c>
      <c r="AF787" s="409">
        <f t="shared" ref="AF787" si="2269">AF786</f>
        <v>0</v>
      </c>
      <c r="AG787" s="409">
        <f t="shared" ref="AG787" si="2270">AG786</f>
        <v>0</v>
      </c>
      <c r="AH787" s="409">
        <f t="shared" ref="AH787" si="2271">AH786</f>
        <v>0</v>
      </c>
      <c r="AI787" s="409">
        <f t="shared" ref="AI787" si="2272">AI786</f>
        <v>0</v>
      </c>
      <c r="AJ787" s="409">
        <f t="shared" ref="AJ787" si="2273">AJ786</f>
        <v>0</v>
      </c>
      <c r="AK787" s="409">
        <f t="shared" ref="AK787" si="2274">AK786</f>
        <v>0</v>
      </c>
      <c r="AL787" s="409">
        <f t="shared" ref="AL787" si="2275">AL786</f>
        <v>0</v>
      </c>
      <c r="AM787" s="309"/>
    </row>
    <row r="788" spans="1:39" ht="15" outlineLevel="1">
      <c r="A788" s="530"/>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outlineLevel="1">
      <c r="A789" s="530">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ht="15" outlineLevel="1">
      <c r="A790" s="530"/>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2276">Z789</f>
        <v>0</v>
      </c>
      <c r="AA790" s="409">
        <f t="shared" ref="AA790" si="2277">AA789</f>
        <v>0</v>
      </c>
      <c r="AB790" s="409">
        <f t="shared" ref="AB790" si="2278">AB789</f>
        <v>0</v>
      </c>
      <c r="AC790" s="409">
        <f t="shared" ref="AC790" si="2279">AC789</f>
        <v>0</v>
      </c>
      <c r="AD790" s="409">
        <f t="shared" ref="AD790" si="2280">AD789</f>
        <v>0</v>
      </c>
      <c r="AE790" s="409">
        <f t="shared" ref="AE790" si="2281">AE789</f>
        <v>0</v>
      </c>
      <c r="AF790" s="409">
        <f t="shared" ref="AF790" si="2282">AF789</f>
        <v>0</v>
      </c>
      <c r="AG790" s="409">
        <f t="shared" ref="AG790" si="2283">AG789</f>
        <v>0</v>
      </c>
      <c r="AH790" s="409">
        <f t="shared" ref="AH790" si="2284">AH789</f>
        <v>0</v>
      </c>
      <c r="AI790" s="409">
        <f t="shared" ref="AI790" si="2285">AI789</f>
        <v>0</v>
      </c>
      <c r="AJ790" s="409">
        <f t="shared" ref="AJ790" si="2286">AJ789</f>
        <v>0</v>
      </c>
      <c r="AK790" s="409">
        <f t="shared" ref="AK790" si="2287">AK789</f>
        <v>0</v>
      </c>
      <c r="AL790" s="409">
        <f t="shared" ref="AL790" si="2288">AL789</f>
        <v>0</v>
      </c>
      <c r="AM790" s="309"/>
    </row>
    <row r="791" spans="1:39" ht="15" outlineLevel="1">
      <c r="A791" s="530"/>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outlineLevel="1">
      <c r="A792" s="530">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ht="15" outlineLevel="1">
      <c r="A793" s="530"/>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2289">Z792</f>
        <v>0</v>
      </c>
      <c r="AA793" s="409">
        <f t="shared" ref="AA793" si="2290">AA792</f>
        <v>0</v>
      </c>
      <c r="AB793" s="409">
        <f t="shared" ref="AB793" si="2291">AB792</f>
        <v>0</v>
      </c>
      <c r="AC793" s="409">
        <f t="shared" ref="AC793" si="2292">AC792</f>
        <v>0</v>
      </c>
      <c r="AD793" s="409">
        <f t="shared" ref="AD793" si="2293">AD792</f>
        <v>0</v>
      </c>
      <c r="AE793" s="409">
        <f t="shared" ref="AE793" si="2294">AE792</f>
        <v>0</v>
      </c>
      <c r="AF793" s="409">
        <f t="shared" ref="AF793" si="2295">AF792</f>
        <v>0</v>
      </c>
      <c r="AG793" s="409">
        <f t="shared" ref="AG793" si="2296">AG792</f>
        <v>0</v>
      </c>
      <c r="AH793" s="409">
        <f t="shared" ref="AH793" si="2297">AH792</f>
        <v>0</v>
      </c>
      <c r="AI793" s="409">
        <f t="shared" ref="AI793" si="2298">AI792</f>
        <v>0</v>
      </c>
      <c r="AJ793" s="409">
        <f t="shared" ref="AJ793" si="2299">AJ792</f>
        <v>0</v>
      </c>
      <c r="AK793" s="409">
        <f t="shared" ref="AK793" si="2300">AK792</f>
        <v>0</v>
      </c>
      <c r="AL793" s="409">
        <f t="shared" ref="AL793" si="2301">AL792</f>
        <v>0</v>
      </c>
      <c r="AM793" s="309"/>
    </row>
    <row r="794" spans="1:39" ht="15" outlineLevel="1">
      <c r="A794" s="530"/>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outlineLevel="1">
      <c r="A795" s="530">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ht="15" outlineLevel="1">
      <c r="A796" s="530"/>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2302">Z795</f>
        <v>0</v>
      </c>
      <c r="AA796" s="409">
        <f t="shared" ref="AA796" si="2303">AA795</f>
        <v>0</v>
      </c>
      <c r="AB796" s="409">
        <f t="shared" ref="AB796" si="2304">AB795</f>
        <v>0</v>
      </c>
      <c r="AC796" s="409">
        <f t="shared" ref="AC796" si="2305">AC795</f>
        <v>0</v>
      </c>
      <c r="AD796" s="409">
        <f t="shared" ref="AD796" si="2306">AD795</f>
        <v>0</v>
      </c>
      <c r="AE796" s="409">
        <f t="shared" ref="AE796" si="2307">AE795</f>
        <v>0</v>
      </c>
      <c r="AF796" s="409">
        <f t="shared" ref="AF796" si="2308">AF795</f>
        <v>0</v>
      </c>
      <c r="AG796" s="409">
        <f t="shared" ref="AG796" si="2309">AG795</f>
        <v>0</v>
      </c>
      <c r="AH796" s="409">
        <f t="shared" ref="AH796" si="2310">AH795</f>
        <v>0</v>
      </c>
      <c r="AI796" s="409">
        <f t="shared" ref="AI796" si="2311">AI795</f>
        <v>0</v>
      </c>
      <c r="AJ796" s="409">
        <f t="shared" ref="AJ796" si="2312">AJ795</f>
        <v>0</v>
      </c>
      <c r="AK796" s="409">
        <f t="shared" ref="AK796" si="2313">AK795</f>
        <v>0</v>
      </c>
      <c r="AL796" s="409">
        <f t="shared" ref="AL796" si="2314">AL795</f>
        <v>0</v>
      </c>
      <c r="AM796" s="309"/>
    </row>
    <row r="797" spans="1:39" ht="15" outlineLevel="1">
      <c r="A797" s="530"/>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outlineLevel="1">
      <c r="A798" s="530">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ht="15" outlineLevel="1">
      <c r="A799" s="530"/>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2315">Z798</f>
        <v>0</v>
      </c>
      <c r="AA799" s="409">
        <f t="shared" ref="AA799" si="2316">AA798</f>
        <v>0</v>
      </c>
      <c r="AB799" s="409">
        <f t="shared" ref="AB799" si="2317">AB798</f>
        <v>0</v>
      </c>
      <c r="AC799" s="409">
        <f t="shared" ref="AC799" si="2318">AC798</f>
        <v>0</v>
      </c>
      <c r="AD799" s="409">
        <f t="shared" ref="AD799" si="2319">AD798</f>
        <v>0</v>
      </c>
      <c r="AE799" s="409">
        <f t="shared" ref="AE799" si="2320">AE798</f>
        <v>0</v>
      </c>
      <c r="AF799" s="409">
        <f t="shared" ref="AF799" si="2321">AF798</f>
        <v>0</v>
      </c>
      <c r="AG799" s="409">
        <f t="shared" ref="AG799" si="2322">AG798</f>
        <v>0</v>
      </c>
      <c r="AH799" s="409">
        <f t="shared" ref="AH799" si="2323">AH798</f>
        <v>0</v>
      </c>
      <c r="AI799" s="409">
        <f t="shared" ref="AI799" si="2324">AI798</f>
        <v>0</v>
      </c>
      <c r="AJ799" s="409">
        <f t="shared" ref="AJ799" si="2325">AJ798</f>
        <v>0</v>
      </c>
      <c r="AK799" s="409">
        <f t="shared" ref="AK799" si="2326">AK798</f>
        <v>0</v>
      </c>
      <c r="AL799" s="409">
        <f t="shared" ref="AL799" si="2327">AL798</f>
        <v>0</v>
      </c>
      <c r="AM799" s="309"/>
    </row>
    <row r="800" spans="1:39" ht="15" outlineLevel="1">
      <c r="A800" s="530"/>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45" outlineLevel="1">
      <c r="A801" s="530"/>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outlineLevel="1">
      <c r="A802" s="530">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ht="15" outlineLevel="1">
      <c r="A803" s="530"/>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2328">Z802</f>
        <v>0</v>
      </c>
      <c r="AA803" s="409">
        <f t="shared" ref="AA803" si="2329">AA802</f>
        <v>0</v>
      </c>
      <c r="AB803" s="409">
        <f t="shared" ref="AB803" si="2330">AB802</f>
        <v>0</v>
      </c>
      <c r="AC803" s="409">
        <f t="shared" ref="AC803" si="2331">AC802</f>
        <v>0</v>
      </c>
      <c r="AD803" s="409">
        <f t="shared" ref="AD803" si="2332">AD802</f>
        <v>0</v>
      </c>
      <c r="AE803" s="409">
        <f t="shared" ref="AE803" si="2333">AE802</f>
        <v>0</v>
      </c>
      <c r="AF803" s="409">
        <f t="shared" ref="AF803" si="2334">AF802</f>
        <v>0</v>
      </c>
      <c r="AG803" s="409">
        <f t="shared" ref="AG803" si="2335">AG802</f>
        <v>0</v>
      </c>
      <c r="AH803" s="409">
        <f t="shared" ref="AH803" si="2336">AH802</f>
        <v>0</v>
      </c>
      <c r="AI803" s="409">
        <f t="shared" ref="AI803" si="2337">AI802</f>
        <v>0</v>
      </c>
      <c r="AJ803" s="409">
        <f t="shared" ref="AJ803" si="2338">AJ802</f>
        <v>0</v>
      </c>
      <c r="AK803" s="409">
        <f t="shared" ref="AK803" si="2339">AK802</f>
        <v>0</v>
      </c>
      <c r="AL803" s="409">
        <f t="shared" ref="AL803" si="2340">AL802</f>
        <v>0</v>
      </c>
      <c r="AM803" s="295"/>
    </row>
    <row r="804" spans="1:39" ht="15" outlineLevel="1">
      <c r="A804" s="530"/>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30" outlineLevel="1">
      <c r="A805" s="530">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ht="15" outlineLevel="1">
      <c r="A806" s="530"/>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2341">Z805</f>
        <v>0</v>
      </c>
      <c r="AA806" s="409">
        <f t="shared" ref="AA806" si="2342">AA805</f>
        <v>0</v>
      </c>
      <c r="AB806" s="409">
        <f t="shared" ref="AB806" si="2343">AB805</f>
        <v>0</v>
      </c>
      <c r="AC806" s="409">
        <f t="shared" ref="AC806" si="2344">AC805</f>
        <v>0</v>
      </c>
      <c r="AD806" s="409">
        <f t="shared" ref="AD806" si="2345">AD805</f>
        <v>0</v>
      </c>
      <c r="AE806" s="409">
        <f t="shared" ref="AE806" si="2346">AE805</f>
        <v>0</v>
      </c>
      <c r="AF806" s="409">
        <f t="shared" ref="AF806" si="2347">AF805</f>
        <v>0</v>
      </c>
      <c r="AG806" s="409">
        <f t="shared" ref="AG806" si="2348">AG805</f>
        <v>0</v>
      </c>
      <c r="AH806" s="409">
        <f t="shared" ref="AH806" si="2349">AH805</f>
        <v>0</v>
      </c>
      <c r="AI806" s="409">
        <f t="shared" ref="AI806" si="2350">AI805</f>
        <v>0</v>
      </c>
      <c r="AJ806" s="409">
        <f t="shared" ref="AJ806" si="2351">AJ805</f>
        <v>0</v>
      </c>
      <c r="AK806" s="409">
        <f t="shared" ref="AK806" si="2352">AK805</f>
        <v>0</v>
      </c>
      <c r="AL806" s="409">
        <f t="shared" ref="AL806" si="2353">AL805</f>
        <v>0</v>
      </c>
      <c r="AM806" s="295"/>
    </row>
    <row r="807" spans="1:39" ht="15" outlineLevel="1">
      <c r="A807" s="530"/>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outlineLevel="1">
      <c r="A808" s="530">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ht="15" outlineLevel="1">
      <c r="A809" s="530"/>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2354">Z808</f>
        <v>0</v>
      </c>
      <c r="AA809" s="409">
        <f t="shared" ref="AA809" si="2355">AA808</f>
        <v>0</v>
      </c>
      <c r="AB809" s="409">
        <f t="shared" ref="AB809" si="2356">AB808</f>
        <v>0</v>
      </c>
      <c r="AC809" s="409">
        <f t="shared" ref="AC809" si="2357">AC808</f>
        <v>0</v>
      </c>
      <c r="AD809" s="409">
        <f t="shared" ref="AD809" si="2358">AD808</f>
        <v>0</v>
      </c>
      <c r="AE809" s="409">
        <f t="shared" ref="AE809" si="2359">AE808</f>
        <v>0</v>
      </c>
      <c r="AF809" s="409">
        <f t="shared" ref="AF809" si="2360">AF808</f>
        <v>0</v>
      </c>
      <c r="AG809" s="409">
        <f t="shared" ref="AG809" si="2361">AG808</f>
        <v>0</v>
      </c>
      <c r="AH809" s="409">
        <f t="shared" ref="AH809" si="2362">AH808</f>
        <v>0</v>
      </c>
      <c r="AI809" s="409">
        <f t="shared" ref="AI809" si="2363">AI808</f>
        <v>0</v>
      </c>
      <c r="AJ809" s="409">
        <f t="shared" ref="AJ809" si="2364">AJ808</f>
        <v>0</v>
      </c>
      <c r="AK809" s="409">
        <f t="shared" ref="AK809" si="2365">AK808</f>
        <v>0</v>
      </c>
      <c r="AL809" s="409">
        <f t="shared" ref="AL809" si="2366">AL808</f>
        <v>0</v>
      </c>
      <c r="AM809" s="304"/>
    </row>
    <row r="810" spans="1:39" ht="15" outlineLevel="1">
      <c r="A810" s="530"/>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45" outlineLevel="1">
      <c r="A811" s="530"/>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ht="15" outlineLevel="1">
      <c r="A812" s="530">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ht="15" outlineLevel="1">
      <c r="A813" s="530"/>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2367">Z812</f>
        <v>0</v>
      </c>
      <c r="AA813" s="409">
        <f t="shared" ref="AA813" si="2368">AA812</f>
        <v>0</v>
      </c>
      <c r="AB813" s="409">
        <f t="shared" ref="AB813" si="2369">AB812</f>
        <v>0</v>
      </c>
      <c r="AC813" s="409">
        <f t="shared" ref="AC813" si="2370">AC812</f>
        <v>0</v>
      </c>
      <c r="AD813" s="409">
        <f t="shared" ref="AD813" si="2371">AD812</f>
        <v>0</v>
      </c>
      <c r="AE813" s="409">
        <f t="shared" ref="AE813" si="2372">AE812</f>
        <v>0</v>
      </c>
      <c r="AF813" s="409">
        <f t="shared" ref="AF813" si="2373">AF812</f>
        <v>0</v>
      </c>
      <c r="AG813" s="409">
        <f t="shared" ref="AG813" si="2374">AG812</f>
        <v>0</v>
      </c>
      <c r="AH813" s="409">
        <f t="shared" ref="AH813" si="2375">AH812</f>
        <v>0</v>
      </c>
      <c r="AI813" s="409">
        <f t="shared" ref="AI813" si="2376">AI812</f>
        <v>0</v>
      </c>
      <c r="AJ813" s="409">
        <f t="shared" ref="AJ813" si="2377">AJ812</f>
        <v>0</v>
      </c>
      <c r="AK813" s="409">
        <f t="shared" ref="AK813" si="2378">AK812</f>
        <v>0</v>
      </c>
      <c r="AL813" s="409">
        <f t="shared" ref="AL813" si="2379">AL812</f>
        <v>0</v>
      </c>
      <c r="AM813" s="295"/>
    </row>
    <row r="814" spans="1:39" ht="15" outlineLevel="1">
      <c r="A814" s="530"/>
      <c r="B814" s="313"/>
      <c r="C814" s="303"/>
      <c r="D814" s="289"/>
      <c r="E814" s="289"/>
      <c r="F814" s="289"/>
      <c r="G814" s="289"/>
      <c r="H814" s="289"/>
      <c r="I814" s="289"/>
      <c r="J814" s="289"/>
      <c r="K814" s="289"/>
      <c r="L814" s="289"/>
      <c r="M814" s="289"/>
      <c r="N814" s="466"/>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45" outlineLevel="1">
      <c r="A815" s="530"/>
      <c r="B815" s="286" t="s">
        <v>489</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5"/>
    </row>
    <row r="816" spans="1:39" ht="15" outlineLevel="1">
      <c r="A816" s="530">
        <v>15</v>
      </c>
      <c r="B816" s="292" t="s">
        <v>494</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ht="15" outlineLevel="1">
      <c r="A817" s="530"/>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2380">Z816</f>
        <v>0</v>
      </c>
      <c r="AA817" s="409">
        <f t="shared" si="2380"/>
        <v>0</v>
      </c>
      <c r="AB817" s="409">
        <f t="shared" si="2380"/>
        <v>0</v>
      </c>
      <c r="AC817" s="409">
        <f t="shared" si="2380"/>
        <v>0</v>
      </c>
      <c r="AD817" s="409">
        <f t="shared" si="2380"/>
        <v>0</v>
      </c>
      <c r="AE817" s="409">
        <f t="shared" si="2380"/>
        <v>0</v>
      </c>
      <c r="AF817" s="409">
        <f t="shared" si="2380"/>
        <v>0</v>
      </c>
      <c r="AG817" s="409">
        <f t="shared" si="2380"/>
        <v>0</v>
      </c>
      <c r="AH817" s="409">
        <f t="shared" si="2380"/>
        <v>0</v>
      </c>
      <c r="AI817" s="409">
        <f t="shared" si="2380"/>
        <v>0</v>
      </c>
      <c r="AJ817" s="409">
        <f t="shared" si="2380"/>
        <v>0</v>
      </c>
      <c r="AK817" s="409">
        <f t="shared" si="2380"/>
        <v>0</v>
      </c>
      <c r="AL817" s="409">
        <f t="shared" si="2380"/>
        <v>0</v>
      </c>
      <c r="AM817" s="295"/>
    </row>
    <row r="818" spans="1:39" ht="15" outlineLevel="1">
      <c r="A818" s="530"/>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ht="15" outlineLevel="1">
      <c r="A819" s="530">
        <v>16</v>
      </c>
      <c r="B819" s="322" t="s">
        <v>490</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ht="15" outlineLevel="1">
      <c r="A820" s="530"/>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2381">Z819</f>
        <v>0</v>
      </c>
      <c r="AA820" s="409">
        <f t="shared" si="2381"/>
        <v>0</v>
      </c>
      <c r="AB820" s="409">
        <f t="shared" si="2381"/>
        <v>0</v>
      </c>
      <c r="AC820" s="409">
        <f t="shared" si="2381"/>
        <v>0</v>
      </c>
      <c r="AD820" s="409">
        <f t="shared" si="2381"/>
        <v>0</v>
      </c>
      <c r="AE820" s="409">
        <f t="shared" si="2381"/>
        <v>0</v>
      </c>
      <c r="AF820" s="409">
        <f t="shared" si="2381"/>
        <v>0</v>
      </c>
      <c r="AG820" s="409">
        <f t="shared" si="2381"/>
        <v>0</v>
      </c>
      <c r="AH820" s="409">
        <f t="shared" si="2381"/>
        <v>0</v>
      </c>
      <c r="AI820" s="409">
        <f t="shared" si="2381"/>
        <v>0</v>
      </c>
      <c r="AJ820" s="409">
        <f t="shared" si="2381"/>
        <v>0</v>
      </c>
      <c r="AK820" s="409">
        <f t="shared" si="2381"/>
        <v>0</v>
      </c>
      <c r="AL820" s="409">
        <f t="shared" si="2381"/>
        <v>0</v>
      </c>
      <c r="AM820" s="295"/>
    </row>
    <row r="821" spans="1:39" s="281" customFormat="1" ht="15" outlineLevel="1">
      <c r="A821" s="530"/>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45" outlineLevel="1">
      <c r="A822" s="530"/>
      <c r="B822" s="517" t="s">
        <v>495</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ht="15" outlineLevel="1">
      <c r="A823" s="530">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ht="15" outlineLevel="1">
      <c r="A824" s="530"/>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2382">Z823</f>
        <v>0</v>
      </c>
      <c r="AA824" s="409">
        <f t="shared" si="2382"/>
        <v>0</v>
      </c>
      <c r="AB824" s="409">
        <f t="shared" si="2382"/>
        <v>0</v>
      </c>
      <c r="AC824" s="409">
        <f t="shared" si="2382"/>
        <v>0</v>
      </c>
      <c r="AD824" s="409">
        <f t="shared" si="2382"/>
        <v>0</v>
      </c>
      <c r="AE824" s="409">
        <f t="shared" si="2382"/>
        <v>0</v>
      </c>
      <c r="AF824" s="409">
        <f t="shared" si="2382"/>
        <v>0</v>
      </c>
      <c r="AG824" s="409">
        <f t="shared" si="2382"/>
        <v>0</v>
      </c>
      <c r="AH824" s="409">
        <f t="shared" si="2382"/>
        <v>0</v>
      </c>
      <c r="AI824" s="409">
        <f t="shared" si="2382"/>
        <v>0</v>
      </c>
      <c r="AJ824" s="409">
        <f t="shared" si="2382"/>
        <v>0</v>
      </c>
      <c r="AK824" s="409">
        <f t="shared" si="2382"/>
        <v>0</v>
      </c>
      <c r="AL824" s="409">
        <f t="shared" si="2382"/>
        <v>0</v>
      </c>
      <c r="AM824" s="304"/>
    </row>
    <row r="825" spans="1:39" ht="15" outlineLevel="1">
      <c r="A825" s="530"/>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ht="15" outlineLevel="1">
      <c r="A826" s="530">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ht="15" outlineLevel="1">
      <c r="A827" s="530"/>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2383">Z826</f>
        <v>0</v>
      </c>
      <c r="AA827" s="409">
        <f t="shared" si="2383"/>
        <v>0</v>
      </c>
      <c r="AB827" s="409">
        <f t="shared" si="2383"/>
        <v>0</v>
      </c>
      <c r="AC827" s="409">
        <f t="shared" si="2383"/>
        <v>0</v>
      </c>
      <c r="AD827" s="409">
        <f t="shared" si="2383"/>
        <v>0</v>
      </c>
      <c r="AE827" s="409">
        <f t="shared" si="2383"/>
        <v>0</v>
      </c>
      <c r="AF827" s="409">
        <f t="shared" si="2383"/>
        <v>0</v>
      </c>
      <c r="AG827" s="409">
        <f t="shared" si="2383"/>
        <v>0</v>
      </c>
      <c r="AH827" s="409">
        <f t="shared" si="2383"/>
        <v>0</v>
      </c>
      <c r="AI827" s="409">
        <f t="shared" si="2383"/>
        <v>0</v>
      </c>
      <c r="AJ827" s="409">
        <f t="shared" si="2383"/>
        <v>0</v>
      </c>
      <c r="AK827" s="409">
        <f t="shared" si="2383"/>
        <v>0</v>
      </c>
      <c r="AL827" s="409">
        <f t="shared" si="2383"/>
        <v>0</v>
      </c>
      <c r="AM827" s="304"/>
    </row>
    <row r="828" spans="1:39" ht="15" outlineLevel="1">
      <c r="A828" s="530"/>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ht="15" outlineLevel="1">
      <c r="A829" s="530">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ht="15" outlineLevel="1">
      <c r="A830" s="530"/>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2384">Z829</f>
        <v>0</v>
      </c>
      <c r="AA830" s="409">
        <f t="shared" si="2384"/>
        <v>0</v>
      </c>
      <c r="AB830" s="409">
        <f t="shared" si="2384"/>
        <v>0</v>
      </c>
      <c r="AC830" s="409">
        <f t="shared" si="2384"/>
        <v>0</v>
      </c>
      <c r="AD830" s="409">
        <f t="shared" si="2384"/>
        <v>0</v>
      </c>
      <c r="AE830" s="409">
        <f t="shared" si="2384"/>
        <v>0</v>
      </c>
      <c r="AF830" s="409">
        <f t="shared" si="2384"/>
        <v>0</v>
      </c>
      <c r="AG830" s="409">
        <f t="shared" si="2384"/>
        <v>0</v>
      </c>
      <c r="AH830" s="409">
        <f t="shared" si="2384"/>
        <v>0</v>
      </c>
      <c r="AI830" s="409">
        <f t="shared" si="2384"/>
        <v>0</v>
      </c>
      <c r="AJ830" s="409">
        <f t="shared" si="2384"/>
        <v>0</v>
      </c>
      <c r="AK830" s="409">
        <f t="shared" si="2384"/>
        <v>0</v>
      </c>
      <c r="AL830" s="409">
        <f t="shared" si="2384"/>
        <v>0</v>
      </c>
      <c r="AM830" s="295"/>
    </row>
    <row r="831" spans="1:39" ht="15" outlineLevel="1">
      <c r="A831" s="530"/>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ht="15" outlineLevel="1">
      <c r="A832" s="530">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ht="15" outlineLevel="1">
      <c r="A833" s="530"/>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2385">Z832</f>
        <v>0</v>
      </c>
      <c r="AA833" s="409">
        <f t="shared" si="2385"/>
        <v>0</v>
      </c>
      <c r="AB833" s="409">
        <f t="shared" si="2385"/>
        <v>0</v>
      </c>
      <c r="AC833" s="409">
        <f t="shared" si="2385"/>
        <v>0</v>
      </c>
      <c r="AD833" s="409">
        <f t="shared" si="2385"/>
        <v>0</v>
      </c>
      <c r="AE833" s="409">
        <f t="shared" si="2385"/>
        <v>0</v>
      </c>
      <c r="AF833" s="409">
        <f t="shared" si="2385"/>
        <v>0</v>
      </c>
      <c r="AG833" s="409">
        <f t="shared" si="2385"/>
        <v>0</v>
      </c>
      <c r="AH833" s="409">
        <f t="shared" si="2385"/>
        <v>0</v>
      </c>
      <c r="AI833" s="409">
        <f t="shared" si="2385"/>
        <v>0</v>
      </c>
      <c r="AJ833" s="409">
        <f t="shared" si="2385"/>
        <v>0</v>
      </c>
      <c r="AK833" s="409">
        <f t="shared" si="2385"/>
        <v>0</v>
      </c>
      <c r="AL833" s="409">
        <f t="shared" si="2385"/>
        <v>0</v>
      </c>
      <c r="AM833" s="304"/>
    </row>
    <row r="834" spans="1:39" ht="15.45" outlineLevel="1">
      <c r="A834" s="530"/>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45" outlineLevel="1">
      <c r="A835" s="530"/>
      <c r="B835" s="516" t="s">
        <v>502</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45" outlineLevel="1">
      <c r="A836" s="530"/>
      <c r="B836" s="502" t="s">
        <v>498</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ht="15" outlineLevel="1">
      <c r="A837" s="530">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ht="15" outlineLevel="1">
      <c r="A838" s="530"/>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2386">Z837</f>
        <v>0</v>
      </c>
      <c r="AA838" s="409">
        <f t="shared" ref="AA838" si="2387">AA837</f>
        <v>0</v>
      </c>
      <c r="AB838" s="409">
        <f t="shared" ref="AB838" si="2388">AB837</f>
        <v>0</v>
      </c>
      <c r="AC838" s="409">
        <f t="shared" ref="AC838" si="2389">AC837</f>
        <v>0</v>
      </c>
      <c r="AD838" s="409">
        <f t="shared" ref="AD838" si="2390">AD837</f>
        <v>0</v>
      </c>
      <c r="AE838" s="409">
        <f t="shared" ref="AE838" si="2391">AE837</f>
        <v>0</v>
      </c>
      <c r="AF838" s="409">
        <f t="shared" ref="AF838" si="2392">AF837</f>
        <v>0</v>
      </c>
      <c r="AG838" s="409">
        <f t="shared" ref="AG838" si="2393">AG837</f>
        <v>0</v>
      </c>
      <c r="AH838" s="409">
        <f t="shared" ref="AH838" si="2394">AH837</f>
        <v>0</v>
      </c>
      <c r="AI838" s="409">
        <f t="shared" ref="AI838" si="2395">AI837</f>
        <v>0</v>
      </c>
      <c r="AJ838" s="409">
        <f t="shared" ref="AJ838" si="2396">AJ837</f>
        <v>0</v>
      </c>
      <c r="AK838" s="409">
        <f t="shared" ref="AK838" si="2397">AK837</f>
        <v>0</v>
      </c>
      <c r="AL838" s="409">
        <f t="shared" ref="AL838" si="2398">AL837</f>
        <v>0</v>
      </c>
      <c r="AM838" s="304"/>
    </row>
    <row r="839" spans="1:39" ht="15" outlineLevel="1">
      <c r="A839" s="530"/>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outlineLevel="1">
      <c r="A840" s="530">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ht="15" outlineLevel="1">
      <c r="A841" s="530"/>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2399">Z840</f>
        <v>0</v>
      </c>
      <c r="AA841" s="409">
        <f t="shared" ref="AA841" si="2400">AA840</f>
        <v>0</v>
      </c>
      <c r="AB841" s="409">
        <f t="shared" ref="AB841" si="2401">AB840</f>
        <v>0</v>
      </c>
      <c r="AC841" s="409">
        <f t="shared" ref="AC841" si="2402">AC840</f>
        <v>0</v>
      </c>
      <c r="AD841" s="409">
        <f t="shared" ref="AD841" si="2403">AD840</f>
        <v>0</v>
      </c>
      <c r="AE841" s="409">
        <f t="shared" ref="AE841" si="2404">AE840</f>
        <v>0</v>
      </c>
      <c r="AF841" s="409">
        <f t="shared" ref="AF841" si="2405">AF840</f>
        <v>0</v>
      </c>
      <c r="AG841" s="409">
        <f t="shared" ref="AG841" si="2406">AG840</f>
        <v>0</v>
      </c>
      <c r="AH841" s="409">
        <f t="shared" ref="AH841" si="2407">AH840</f>
        <v>0</v>
      </c>
      <c r="AI841" s="409">
        <f t="shared" ref="AI841" si="2408">AI840</f>
        <v>0</v>
      </c>
      <c r="AJ841" s="409">
        <f t="shared" ref="AJ841" si="2409">AJ840</f>
        <v>0</v>
      </c>
      <c r="AK841" s="409">
        <f t="shared" ref="AK841" si="2410">AK840</f>
        <v>0</v>
      </c>
      <c r="AL841" s="409">
        <f t="shared" ref="AL841" si="2411">AL840</f>
        <v>0</v>
      </c>
      <c r="AM841" s="304"/>
    </row>
    <row r="842" spans="1:39" ht="15" outlineLevel="1">
      <c r="A842" s="530"/>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15" outlineLevel="1">
      <c r="A843" s="530">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ht="15" outlineLevel="1">
      <c r="A844" s="530"/>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2412">Z843</f>
        <v>0</v>
      </c>
      <c r="AA844" s="409">
        <f t="shared" ref="AA844" si="2413">AA843</f>
        <v>0</v>
      </c>
      <c r="AB844" s="409">
        <f t="shared" ref="AB844" si="2414">AB843</f>
        <v>0</v>
      </c>
      <c r="AC844" s="409">
        <f t="shared" ref="AC844" si="2415">AC843</f>
        <v>0</v>
      </c>
      <c r="AD844" s="409">
        <f t="shared" ref="AD844" si="2416">AD843</f>
        <v>0</v>
      </c>
      <c r="AE844" s="409">
        <f t="shared" ref="AE844" si="2417">AE843</f>
        <v>0</v>
      </c>
      <c r="AF844" s="409">
        <f t="shared" ref="AF844" si="2418">AF843</f>
        <v>0</v>
      </c>
      <c r="AG844" s="409">
        <f t="shared" ref="AG844" si="2419">AG843</f>
        <v>0</v>
      </c>
      <c r="AH844" s="409">
        <f t="shared" ref="AH844" si="2420">AH843</f>
        <v>0</v>
      </c>
      <c r="AI844" s="409">
        <f t="shared" ref="AI844" si="2421">AI843</f>
        <v>0</v>
      </c>
      <c r="AJ844" s="409">
        <f t="shared" ref="AJ844" si="2422">AJ843</f>
        <v>0</v>
      </c>
      <c r="AK844" s="409">
        <f t="shared" ref="AK844" si="2423">AK843</f>
        <v>0</v>
      </c>
      <c r="AL844" s="409">
        <f t="shared" ref="AL844" si="2424">AL843</f>
        <v>0</v>
      </c>
      <c r="AM844" s="304"/>
    </row>
    <row r="845" spans="1:39" ht="15" outlineLevel="1">
      <c r="A845" s="530"/>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15" outlineLevel="1">
      <c r="A846" s="530">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ht="15" outlineLevel="1">
      <c r="A847" s="530"/>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2425">Z846</f>
        <v>0</v>
      </c>
      <c r="AA847" s="409">
        <f t="shared" ref="AA847" si="2426">AA846</f>
        <v>0</v>
      </c>
      <c r="AB847" s="409">
        <f t="shared" ref="AB847" si="2427">AB846</f>
        <v>0</v>
      </c>
      <c r="AC847" s="409">
        <f t="shared" ref="AC847" si="2428">AC846</f>
        <v>0</v>
      </c>
      <c r="AD847" s="409">
        <f t="shared" ref="AD847" si="2429">AD846</f>
        <v>0</v>
      </c>
      <c r="AE847" s="409">
        <f t="shared" ref="AE847" si="2430">AE846</f>
        <v>0</v>
      </c>
      <c r="AF847" s="409">
        <f t="shared" ref="AF847" si="2431">AF846</f>
        <v>0</v>
      </c>
      <c r="AG847" s="409">
        <f t="shared" ref="AG847" si="2432">AG846</f>
        <v>0</v>
      </c>
      <c r="AH847" s="409">
        <f t="shared" ref="AH847" si="2433">AH846</f>
        <v>0</v>
      </c>
      <c r="AI847" s="409">
        <f t="shared" ref="AI847" si="2434">AI846</f>
        <v>0</v>
      </c>
      <c r="AJ847" s="409">
        <f t="shared" ref="AJ847" si="2435">AJ846</f>
        <v>0</v>
      </c>
      <c r="AK847" s="409">
        <f t="shared" ref="AK847" si="2436">AK846</f>
        <v>0</v>
      </c>
      <c r="AL847" s="409">
        <f t="shared" ref="AL847" si="2437">AL846</f>
        <v>0</v>
      </c>
      <c r="AM847" s="304"/>
    </row>
    <row r="848" spans="1:39" ht="15" outlineLevel="1">
      <c r="A848" s="530"/>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45" outlineLevel="1">
      <c r="A849" s="530"/>
      <c r="B849" s="286" t="s">
        <v>499</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ht="15" outlineLevel="1">
      <c r="A850" s="530">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ht="15" outlineLevel="1">
      <c r="A851" s="530"/>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2438">Z850</f>
        <v>0</v>
      </c>
      <c r="AA851" s="409">
        <f t="shared" ref="AA851" si="2439">AA850</f>
        <v>0</v>
      </c>
      <c r="AB851" s="409">
        <f t="shared" ref="AB851" si="2440">AB850</f>
        <v>0</v>
      </c>
      <c r="AC851" s="409">
        <f t="shared" ref="AC851" si="2441">AC850</f>
        <v>0</v>
      </c>
      <c r="AD851" s="409">
        <f t="shared" ref="AD851" si="2442">AD850</f>
        <v>0</v>
      </c>
      <c r="AE851" s="409">
        <f t="shared" ref="AE851" si="2443">AE850</f>
        <v>0</v>
      </c>
      <c r="AF851" s="409">
        <f t="shared" ref="AF851" si="2444">AF850</f>
        <v>0</v>
      </c>
      <c r="AG851" s="409">
        <f t="shared" ref="AG851" si="2445">AG850</f>
        <v>0</v>
      </c>
      <c r="AH851" s="409">
        <f t="shared" ref="AH851" si="2446">AH850</f>
        <v>0</v>
      </c>
      <c r="AI851" s="409">
        <f t="shared" ref="AI851" si="2447">AI850</f>
        <v>0</v>
      </c>
      <c r="AJ851" s="409">
        <f t="shared" ref="AJ851" si="2448">AJ850</f>
        <v>0</v>
      </c>
      <c r="AK851" s="409">
        <f t="shared" ref="AK851" si="2449">AK850</f>
        <v>0</v>
      </c>
      <c r="AL851" s="409">
        <f t="shared" ref="AL851" si="2450">AL850</f>
        <v>0</v>
      </c>
      <c r="AM851" s="304"/>
    </row>
    <row r="852" spans="1:39" ht="15" outlineLevel="1">
      <c r="A852" s="530"/>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ht="15" outlineLevel="1">
      <c r="A853" s="530">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ht="15" outlineLevel="1">
      <c r="A854" s="530"/>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2451">Z853</f>
        <v>0</v>
      </c>
      <c r="AA854" s="409">
        <f t="shared" ref="AA854" si="2452">AA853</f>
        <v>0</v>
      </c>
      <c r="AB854" s="409">
        <f t="shared" ref="AB854" si="2453">AB853</f>
        <v>0</v>
      </c>
      <c r="AC854" s="409">
        <f t="shared" ref="AC854" si="2454">AC853</f>
        <v>0</v>
      </c>
      <c r="AD854" s="409">
        <f t="shared" ref="AD854" si="2455">AD853</f>
        <v>0</v>
      </c>
      <c r="AE854" s="409">
        <f t="shared" ref="AE854" si="2456">AE853</f>
        <v>0</v>
      </c>
      <c r="AF854" s="409">
        <f t="shared" ref="AF854" si="2457">AF853</f>
        <v>0</v>
      </c>
      <c r="AG854" s="409">
        <f t="shared" ref="AG854" si="2458">AG853</f>
        <v>0</v>
      </c>
      <c r="AH854" s="409">
        <f t="shared" ref="AH854" si="2459">AH853</f>
        <v>0</v>
      </c>
      <c r="AI854" s="409">
        <f t="shared" ref="AI854" si="2460">AI853</f>
        <v>0</v>
      </c>
      <c r="AJ854" s="409">
        <f t="shared" ref="AJ854" si="2461">AJ853</f>
        <v>0</v>
      </c>
      <c r="AK854" s="409">
        <f t="shared" ref="AK854" si="2462">AK853</f>
        <v>0</v>
      </c>
      <c r="AL854" s="409">
        <f t="shared" ref="AL854" si="2463">AL853</f>
        <v>0</v>
      </c>
      <c r="AM854" s="304"/>
    </row>
    <row r="855" spans="1:39" ht="15" outlineLevel="1">
      <c r="A855" s="530"/>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outlineLevel="1">
      <c r="A856" s="530">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ht="15" outlineLevel="1">
      <c r="A857" s="530"/>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2464">Z856</f>
        <v>0</v>
      </c>
      <c r="AA857" s="409">
        <f t="shared" ref="AA857" si="2465">AA856</f>
        <v>0</v>
      </c>
      <c r="AB857" s="409">
        <f t="shared" ref="AB857" si="2466">AB856</f>
        <v>0</v>
      </c>
      <c r="AC857" s="409">
        <f t="shared" ref="AC857" si="2467">AC856</f>
        <v>0</v>
      </c>
      <c r="AD857" s="409">
        <f t="shared" ref="AD857" si="2468">AD856</f>
        <v>0</v>
      </c>
      <c r="AE857" s="409">
        <f t="shared" ref="AE857" si="2469">AE856</f>
        <v>0</v>
      </c>
      <c r="AF857" s="409">
        <f t="shared" ref="AF857" si="2470">AF856</f>
        <v>0</v>
      </c>
      <c r="AG857" s="409">
        <f t="shared" ref="AG857" si="2471">AG856</f>
        <v>0</v>
      </c>
      <c r="AH857" s="409">
        <f t="shared" ref="AH857" si="2472">AH856</f>
        <v>0</v>
      </c>
      <c r="AI857" s="409">
        <f t="shared" ref="AI857" si="2473">AI856</f>
        <v>0</v>
      </c>
      <c r="AJ857" s="409">
        <f t="shared" ref="AJ857" si="2474">AJ856</f>
        <v>0</v>
      </c>
      <c r="AK857" s="409">
        <f t="shared" ref="AK857" si="2475">AK856</f>
        <v>0</v>
      </c>
      <c r="AL857" s="409">
        <f t="shared" ref="AL857" si="2476">AL856</f>
        <v>0</v>
      </c>
      <c r="AM857" s="304"/>
    </row>
    <row r="858" spans="1:39" ht="15" outlineLevel="1">
      <c r="A858" s="530"/>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outlineLevel="1">
      <c r="A859" s="530">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ht="15" outlineLevel="1">
      <c r="A860" s="530"/>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2477">Z859</f>
        <v>0</v>
      </c>
      <c r="AA860" s="409">
        <f t="shared" ref="AA860" si="2478">AA859</f>
        <v>0</v>
      </c>
      <c r="AB860" s="409">
        <f t="shared" ref="AB860" si="2479">AB859</f>
        <v>0</v>
      </c>
      <c r="AC860" s="409">
        <f t="shared" ref="AC860" si="2480">AC859</f>
        <v>0</v>
      </c>
      <c r="AD860" s="409">
        <f t="shared" ref="AD860" si="2481">AD859</f>
        <v>0</v>
      </c>
      <c r="AE860" s="409">
        <f t="shared" ref="AE860" si="2482">AE859</f>
        <v>0</v>
      </c>
      <c r="AF860" s="409">
        <f t="shared" ref="AF860" si="2483">AF859</f>
        <v>0</v>
      </c>
      <c r="AG860" s="409">
        <f t="shared" ref="AG860" si="2484">AG859</f>
        <v>0</v>
      </c>
      <c r="AH860" s="409">
        <f t="shared" ref="AH860" si="2485">AH859</f>
        <v>0</v>
      </c>
      <c r="AI860" s="409">
        <f t="shared" ref="AI860" si="2486">AI859</f>
        <v>0</v>
      </c>
      <c r="AJ860" s="409">
        <f t="shared" ref="AJ860" si="2487">AJ859</f>
        <v>0</v>
      </c>
      <c r="AK860" s="409">
        <f t="shared" ref="AK860" si="2488">AK859</f>
        <v>0</v>
      </c>
      <c r="AL860" s="409">
        <f t="shared" ref="AL860" si="2489">AL859</f>
        <v>0</v>
      </c>
      <c r="AM860" s="304"/>
    </row>
    <row r="861" spans="1:39" ht="15" outlineLevel="1">
      <c r="A861" s="530"/>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outlineLevel="1">
      <c r="A862" s="530">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ht="15" outlineLevel="1">
      <c r="A863" s="530"/>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2490">Z862</f>
        <v>0</v>
      </c>
      <c r="AA863" s="409">
        <f t="shared" ref="AA863" si="2491">AA862</f>
        <v>0</v>
      </c>
      <c r="AB863" s="409">
        <f t="shared" ref="AB863" si="2492">AB862</f>
        <v>0</v>
      </c>
      <c r="AC863" s="409">
        <f t="shared" ref="AC863" si="2493">AC862</f>
        <v>0</v>
      </c>
      <c r="AD863" s="409">
        <f t="shared" ref="AD863" si="2494">AD862</f>
        <v>0</v>
      </c>
      <c r="AE863" s="409">
        <f t="shared" ref="AE863" si="2495">AE862</f>
        <v>0</v>
      </c>
      <c r="AF863" s="409">
        <f t="shared" ref="AF863" si="2496">AF862</f>
        <v>0</v>
      </c>
      <c r="AG863" s="409">
        <f t="shared" ref="AG863" si="2497">AG862</f>
        <v>0</v>
      </c>
      <c r="AH863" s="409">
        <f t="shared" ref="AH863" si="2498">AH862</f>
        <v>0</v>
      </c>
      <c r="AI863" s="409">
        <f t="shared" ref="AI863" si="2499">AI862</f>
        <v>0</v>
      </c>
      <c r="AJ863" s="409">
        <f t="shared" ref="AJ863" si="2500">AJ862</f>
        <v>0</v>
      </c>
      <c r="AK863" s="409">
        <f t="shared" ref="AK863" si="2501">AK862</f>
        <v>0</v>
      </c>
      <c r="AL863" s="409">
        <f t="shared" ref="AL863" si="2502">AL862</f>
        <v>0</v>
      </c>
      <c r="AM863" s="304"/>
    </row>
    <row r="864" spans="1:39" ht="15" outlineLevel="1">
      <c r="A864" s="530"/>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outlineLevel="1">
      <c r="A865" s="530">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ht="15" outlineLevel="1">
      <c r="A866" s="530"/>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2503">Z865</f>
        <v>0</v>
      </c>
      <c r="AA866" s="409">
        <f t="shared" ref="AA866" si="2504">AA865</f>
        <v>0</v>
      </c>
      <c r="AB866" s="409">
        <f t="shared" ref="AB866" si="2505">AB865</f>
        <v>0</v>
      </c>
      <c r="AC866" s="409">
        <f t="shared" ref="AC866" si="2506">AC865</f>
        <v>0</v>
      </c>
      <c r="AD866" s="409">
        <f t="shared" ref="AD866" si="2507">AD865</f>
        <v>0</v>
      </c>
      <c r="AE866" s="409">
        <f t="shared" ref="AE866" si="2508">AE865</f>
        <v>0</v>
      </c>
      <c r="AF866" s="409">
        <f t="shared" ref="AF866" si="2509">AF865</f>
        <v>0</v>
      </c>
      <c r="AG866" s="409">
        <f t="shared" ref="AG866" si="2510">AG865</f>
        <v>0</v>
      </c>
      <c r="AH866" s="409">
        <f t="shared" ref="AH866" si="2511">AH865</f>
        <v>0</v>
      </c>
      <c r="AI866" s="409">
        <f t="shared" ref="AI866" si="2512">AI865</f>
        <v>0</v>
      </c>
      <c r="AJ866" s="409">
        <f t="shared" ref="AJ866" si="2513">AJ865</f>
        <v>0</v>
      </c>
      <c r="AK866" s="409">
        <f t="shared" ref="AK866" si="2514">AK865</f>
        <v>0</v>
      </c>
      <c r="AL866" s="409">
        <f t="shared" ref="AL866" si="2515">AL865</f>
        <v>0</v>
      </c>
      <c r="AM866" s="304"/>
    </row>
    <row r="867" spans="1:39" ht="15" outlineLevel="1">
      <c r="A867" s="530"/>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outlineLevel="1">
      <c r="A868" s="530">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t="15" outlineLevel="1">
      <c r="A869" s="530"/>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2516">Z868</f>
        <v>0</v>
      </c>
      <c r="AA869" s="409">
        <f t="shared" ref="AA869" si="2517">AA868</f>
        <v>0</v>
      </c>
      <c r="AB869" s="409">
        <f t="shared" ref="AB869" si="2518">AB868</f>
        <v>0</v>
      </c>
      <c r="AC869" s="409">
        <f t="shared" ref="AC869" si="2519">AC868</f>
        <v>0</v>
      </c>
      <c r="AD869" s="409">
        <f t="shared" ref="AD869" si="2520">AD868</f>
        <v>0</v>
      </c>
      <c r="AE869" s="409">
        <f t="shared" ref="AE869" si="2521">AE868</f>
        <v>0</v>
      </c>
      <c r="AF869" s="409">
        <f t="shared" ref="AF869" si="2522">AF868</f>
        <v>0</v>
      </c>
      <c r="AG869" s="409">
        <f t="shared" ref="AG869" si="2523">AG868</f>
        <v>0</v>
      </c>
      <c r="AH869" s="409">
        <f t="shared" ref="AH869" si="2524">AH868</f>
        <v>0</v>
      </c>
      <c r="AI869" s="409">
        <f t="shared" ref="AI869" si="2525">AI868</f>
        <v>0</v>
      </c>
      <c r="AJ869" s="409">
        <f t="shared" ref="AJ869" si="2526">AJ868</f>
        <v>0</v>
      </c>
      <c r="AK869" s="409">
        <f t="shared" ref="AK869" si="2527">AK868</f>
        <v>0</v>
      </c>
      <c r="AL869" s="409">
        <f t="shared" ref="AL869" si="2528">AL868</f>
        <v>0</v>
      </c>
      <c r="AM869" s="304"/>
    </row>
    <row r="870" spans="1:39" ht="15" outlineLevel="1">
      <c r="A870" s="530"/>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15" outlineLevel="1">
      <c r="A871" s="530">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t="15" outlineLevel="1">
      <c r="A872" s="530"/>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2529">Z871</f>
        <v>0</v>
      </c>
      <c r="AA872" s="409">
        <f t="shared" ref="AA872" si="2530">AA871</f>
        <v>0</v>
      </c>
      <c r="AB872" s="409">
        <f t="shared" ref="AB872" si="2531">AB871</f>
        <v>0</v>
      </c>
      <c r="AC872" s="409">
        <f t="shared" ref="AC872" si="2532">AC871</f>
        <v>0</v>
      </c>
      <c r="AD872" s="409">
        <f t="shared" ref="AD872" si="2533">AD871</f>
        <v>0</v>
      </c>
      <c r="AE872" s="409">
        <f t="shared" ref="AE872" si="2534">AE871</f>
        <v>0</v>
      </c>
      <c r="AF872" s="409">
        <f t="shared" ref="AF872" si="2535">AF871</f>
        <v>0</v>
      </c>
      <c r="AG872" s="409">
        <f t="shared" ref="AG872" si="2536">AG871</f>
        <v>0</v>
      </c>
      <c r="AH872" s="409">
        <f t="shared" ref="AH872" si="2537">AH871</f>
        <v>0</v>
      </c>
      <c r="AI872" s="409">
        <f t="shared" ref="AI872" si="2538">AI871</f>
        <v>0</v>
      </c>
      <c r="AJ872" s="409">
        <f t="shared" ref="AJ872" si="2539">AJ871</f>
        <v>0</v>
      </c>
      <c r="AK872" s="409">
        <f t="shared" ref="AK872" si="2540">AK871</f>
        <v>0</v>
      </c>
      <c r="AL872" s="409">
        <f>AL871</f>
        <v>0</v>
      </c>
      <c r="AM872" s="304"/>
    </row>
    <row r="873" spans="1:39" ht="15" outlineLevel="1">
      <c r="A873" s="530"/>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45" outlineLevel="1">
      <c r="A874" s="530"/>
      <c r="B874" s="286" t="s">
        <v>500</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ht="15" outlineLevel="1">
      <c r="A875" s="530">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ht="15" outlineLevel="1">
      <c r="A876" s="530"/>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2541">Z875</f>
        <v>0</v>
      </c>
      <c r="AA876" s="409">
        <f t="shared" ref="AA876" si="2542">AA875</f>
        <v>0</v>
      </c>
      <c r="AB876" s="409">
        <f t="shared" ref="AB876" si="2543">AB875</f>
        <v>0</v>
      </c>
      <c r="AC876" s="409">
        <f t="shared" ref="AC876" si="2544">AC875</f>
        <v>0</v>
      </c>
      <c r="AD876" s="409">
        <f t="shared" ref="AD876" si="2545">AD875</f>
        <v>0</v>
      </c>
      <c r="AE876" s="409">
        <f t="shared" ref="AE876" si="2546">AE875</f>
        <v>0</v>
      </c>
      <c r="AF876" s="409">
        <f t="shared" ref="AF876" si="2547">AF875</f>
        <v>0</v>
      </c>
      <c r="AG876" s="409">
        <f t="shared" ref="AG876" si="2548">AG875</f>
        <v>0</v>
      </c>
      <c r="AH876" s="409">
        <f t="shared" ref="AH876" si="2549">AH875</f>
        <v>0</v>
      </c>
      <c r="AI876" s="409">
        <f t="shared" ref="AI876" si="2550">AI875</f>
        <v>0</v>
      </c>
      <c r="AJ876" s="409">
        <f t="shared" ref="AJ876" si="2551">AJ875</f>
        <v>0</v>
      </c>
      <c r="AK876" s="409">
        <f t="shared" ref="AK876" si="2552">AK875</f>
        <v>0</v>
      </c>
      <c r="AL876" s="409">
        <f t="shared" ref="AL876" si="2553">AL875</f>
        <v>0</v>
      </c>
      <c r="AM876" s="304"/>
    </row>
    <row r="877" spans="1:39" ht="15" outlineLevel="1">
      <c r="A877" s="530"/>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ht="15" outlineLevel="1">
      <c r="A878" s="530">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ht="15" outlineLevel="1">
      <c r="A879" s="530"/>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2554">Z878</f>
        <v>0</v>
      </c>
      <c r="AA879" s="409">
        <f t="shared" ref="AA879" si="2555">AA878</f>
        <v>0</v>
      </c>
      <c r="AB879" s="409">
        <f t="shared" ref="AB879" si="2556">AB878</f>
        <v>0</v>
      </c>
      <c r="AC879" s="409">
        <f t="shared" ref="AC879" si="2557">AC878</f>
        <v>0</v>
      </c>
      <c r="AD879" s="409">
        <f t="shared" ref="AD879" si="2558">AD878</f>
        <v>0</v>
      </c>
      <c r="AE879" s="409">
        <f t="shared" ref="AE879" si="2559">AE878</f>
        <v>0</v>
      </c>
      <c r="AF879" s="409">
        <f t="shared" ref="AF879" si="2560">AF878</f>
        <v>0</v>
      </c>
      <c r="AG879" s="409">
        <f t="shared" ref="AG879" si="2561">AG878</f>
        <v>0</v>
      </c>
      <c r="AH879" s="409">
        <f t="shared" ref="AH879" si="2562">AH878</f>
        <v>0</v>
      </c>
      <c r="AI879" s="409">
        <f t="shared" ref="AI879" si="2563">AI878</f>
        <v>0</v>
      </c>
      <c r="AJ879" s="409">
        <f t="shared" ref="AJ879" si="2564">AJ878</f>
        <v>0</v>
      </c>
      <c r="AK879" s="409">
        <f t="shared" ref="AK879" si="2565">AK878</f>
        <v>0</v>
      </c>
      <c r="AL879" s="409">
        <f t="shared" ref="AL879" si="2566">AL878</f>
        <v>0</v>
      </c>
      <c r="AM879" s="304"/>
    </row>
    <row r="880" spans="1:39" ht="15" outlineLevel="1">
      <c r="A880" s="530"/>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ht="15" outlineLevel="1">
      <c r="A881" s="530">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ht="15" outlineLevel="1">
      <c r="A882" s="530"/>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2567">Z881</f>
        <v>0</v>
      </c>
      <c r="AA882" s="409">
        <f t="shared" ref="AA882" si="2568">AA881</f>
        <v>0</v>
      </c>
      <c r="AB882" s="409">
        <f t="shared" ref="AB882" si="2569">AB881</f>
        <v>0</v>
      </c>
      <c r="AC882" s="409">
        <f t="shared" ref="AC882" si="2570">AC881</f>
        <v>0</v>
      </c>
      <c r="AD882" s="409">
        <f t="shared" ref="AD882" si="2571">AD881</f>
        <v>0</v>
      </c>
      <c r="AE882" s="409">
        <f t="shared" ref="AE882" si="2572">AE881</f>
        <v>0</v>
      </c>
      <c r="AF882" s="409">
        <f t="shared" ref="AF882" si="2573">AF881</f>
        <v>0</v>
      </c>
      <c r="AG882" s="409">
        <f t="shared" ref="AG882" si="2574">AG881</f>
        <v>0</v>
      </c>
      <c r="AH882" s="409">
        <f t="shared" ref="AH882" si="2575">AH881</f>
        <v>0</v>
      </c>
      <c r="AI882" s="409">
        <f t="shared" ref="AI882" si="2576">AI881</f>
        <v>0</v>
      </c>
      <c r="AJ882" s="409">
        <f t="shared" ref="AJ882" si="2577">AJ881</f>
        <v>0</v>
      </c>
      <c r="AK882" s="409">
        <f t="shared" ref="AK882" si="2578">AK881</f>
        <v>0</v>
      </c>
      <c r="AL882" s="409">
        <f t="shared" ref="AL882" si="2579">AL881</f>
        <v>0</v>
      </c>
      <c r="AM882" s="304"/>
    </row>
    <row r="883" spans="1:39" ht="15" outlineLevel="1">
      <c r="A883" s="530"/>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45" outlineLevel="1">
      <c r="A884" s="530"/>
      <c r="B884" s="286" t="s">
        <v>501</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outlineLevel="1">
      <c r="A885" s="530">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ht="15" outlineLevel="1">
      <c r="A886" s="530"/>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2580">Z885</f>
        <v>0</v>
      </c>
      <c r="AA886" s="409">
        <f t="shared" ref="AA886" si="2581">AA885</f>
        <v>0</v>
      </c>
      <c r="AB886" s="409">
        <f t="shared" ref="AB886" si="2582">AB885</f>
        <v>0</v>
      </c>
      <c r="AC886" s="409">
        <f t="shared" ref="AC886" si="2583">AC885</f>
        <v>0</v>
      </c>
      <c r="AD886" s="409">
        <f t="shared" ref="AD886" si="2584">AD885</f>
        <v>0</v>
      </c>
      <c r="AE886" s="409">
        <f t="shared" ref="AE886" si="2585">AE885</f>
        <v>0</v>
      </c>
      <c r="AF886" s="409">
        <f t="shared" ref="AF886" si="2586">AF885</f>
        <v>0</v>
      </c>
      <c r="AG886" s="409">
        <f t="shared" ref="AG886" si="2587">AG885</f>
        <v>0</v>
      </c>
      <c r="AH886" s="409">
        <f t="shared" ref="AH886" si="2588">AH885</f>
        <v>0</v>
      </c>
      <c r="AI886" s="409">
        <f t="shared" ref="AI886" si="2589">AI885</f>
        <v>0</v>
      </c>
      <c r="AJ886" s="409">
        <f t="shared" ref="AJ886" si="2590">AJ885</f>
        <v>0</v>
      </c>
      <c r="AK886" s="409">
        <f t="shared" ref="AK886" si="2591">AK885</f>
        <v>0</v>
      </c>
      <c r="AL886" s="409">
        <f t="shared" ref="AL886" si="2592">AL885</f>
        <v>0</v>
      </c>
      <c r="AM886" s="304"/>
    </row>
    <row r="887" spans="1:39" ht="15" outlineLevel="1">
      <c r="A887" s="530"/>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outlineLevel="1">
      <c r="A888" s="530">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ht="15" outlineLevel="1">
      <c r="A889" s="530"/>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593">Z888</f>
        <v>0</v>
      </c>
      <c r="AA889" s="409">
        <f t="shared" ref="AA889" si="2594">AA888</f>
        <v>0</v>
      </c>
      <c r="AB889" s="409">
        <f t="shared" ref="AB889" si="2595">AB888</f>
        <v>0</v>
      </c>
      <c r="AC889" s="409">
        <f t="shared" ref="AC889" si="2596">AC888</f>
        <v>0</v>
      </c>
      <c r="AD889" s="409">
        <f t="shared" ref="AD889" si="2597">AD888</f>
        <v>0</v>
      </c>
      <c r="AE889" s="409">
        <f t="shared" ref="AE889" si="2598">AE888</f>
        <v>0</v>
      </c>
      <c r="AF889" s="409">
        <f t="shared" ref="AF889" si="2599">AF888</f>
        <v>0</v>
      </c>
      <c r="AG889" s="409">
        <f t="shared" ref="AG889" si="2600">AG888</f>
        <v>0</v>
      </c>
      <c r="AH889" s="409">
        <f t="shared" ref="AH889" si="2601">AH888</f>
        <v>0</v>
      </c>
      <c r="AI889" s="409">
        <f t="shared" ref="AI889" si="2602">AI888</f>
        <v>0</v>
      </c>
      <c r="AJ889" s="409">
        <f t="shared" ref="AJ889" si="2603">AJ888</f>
        <v>0</v>
      </c>
      <c r="AK889" s="409">
        <f t="shared" ref="AK889" si="2604">AK888</f>
        <v>0</v>
      </c>
      <c r="AL889" s="409">
        <f t="shared" ref="AL889" si="2605">AL888</f>
        <v>0</v>
      </c>
      <c r="AM889" s="304"/>
    </row>
    <row r="890" spans="1:39" ht="15" outlineLevel="1">
      <c r="A890" s="530"/>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ht="15" outlineLevel="1">
      <c r="A891" s="530">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ht="15" outlineLevel="1">
      <c r="A892" s="530"/>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606">Z891</f>
        <v>0</v>
      </c>
      <c r="AA892" s="409">
        <f t="shared" ref="AA892" si="2607">AA891</f>
        <v>0</v>
      </c>
      <c r="AB892" s="409">
        <f t="shared" ref="AB892" si="2608">AB891</f>
        <v>0</v>
      </c>
      <c r="AC892" s="409">
        <f t="shared" ref="AC892" si="2609">AC891</f>
        <v>0</v>
      </c>
      <c r="AD892" s="409">
        <f t="shared" ref="AD892" si="2610">AD891</f>
        <v>0</v>
      </c>
      <c r="AE892" s="409">
        <f t="shared" ref="AE892" si="2611">AE891</f>
        <v>0</v>
      </c>
      <c r="AF892" s="409">
        <f t="shared" ref="AF892" si="2612">AF891</f>
        <v>0</v>
      </c>
      <c r="AG892" s="409">
        <f t="shared" ref="AG892" si="2613">AG891</f>
        <v>0</v>
      </c>
      <c r="AH892" s="409">
        <f t="shared" ref="AH892" si="2614">AH891</f>
        <v>0</v>
      </c>
      <c r="AI892" s="409">
        <f t="shared" ref="AI892" si="2615">AI891</f>
        <v>0</v>
      </c>
      <c r="AJ892" s="409">
        <f t="shared" ref="AJ892" si="2616">AJ891</f>
        <v>0</v>
      </c>
      <c r="AK892" s="409">
        <f t="shared" ref="AK892" si="2617">AK891</f>
        <v>0</v>
      </c>
      <c r="AL892" s="409">
        <f t="shared" ref="AL892" si="2618">AL891</f>
        <v>0</v>
      </c>
      <c r="AM892" s="304"/>
    </row>
    <row r="893" spans="1:39" ht="15" outlineLevel="1">
      <c r="A893" s="530"/>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outlineLevel="1">
      <c r="A894" s="530">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ht="15" outlineLevel="1">
      <c r="A895" s="530"/>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619">Z894</f>
        <v>0</v>
      </c>
      <c r="AA895" s="409">
        <f t="shared" ref="AA895" si="2620">AA894</f>
        <v>0</v>
      </c>
      <c r="AB895" s="409">
        <f t="shared" ref="AB895" si="2621">AB894</f>
        <v>0</v>
      </c>
      <c r="AC895" s="409">
        <f t="shared" ref="AC895" si="2622">AC894</f>
        <v>0</v>
      </c>
      <c r="AD895" s="409">
        <f t="shared" ref="AD895" si="2623">AD894</f>
        <v>0</v>
      </c>
      <c r="AE895" s="409">
        <f t="shared" ref="AE895" si="2624">AE894</f>
        <v>0</v>
      </c>
      <c r="AF895" s="409">
        <f t="shared" ref="AF895" si="2625">AF894</f>
        <v>0</v>
      </c>
      <c r="AG895" s="409">
        <f t="shared" ref="AG895" si="2626">AG894</f>
        <v>0</v>
      </c>
      <c r="AH895" s="409">
        <f t="shared" ref="AH895" si="2627">AH894</f>
        <v>0</v>
      </c>
      <c r="AI895" s="409">
        <f t="shared" ref="AI895" si="2628">AI894</f>
        <v>0</v>
      </c>
      <c r="AJ895" s="409">
        <f t="shared" ref="AJ895" si="2629">AJ894</f>
        <v>0</v>
      </c>
      <c r="AK895" s="409">
        <f t="shared" ref="AK895" si="2630">AK894</f>
        <v>0</v>
      </c>
      <c r="AL895" s="409">
        <f t="shared" ref="AL895" si="2631">AL894</f>
        <v>0</v>
      </c>
      <c r="AM895" s="304"/>
    </row>
    <row r="896" spans="1:39" ht="15" outlineLevel="1">
      <c r="A896" s="530"/>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outlineLevel="1">
      <c r="A897" s="530">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ht="15" outlineLevel="1">
      <c r="A898" s="530"/>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632">Z897</f>
        <v>0</v>
      </c>
      <c r="AA898" s="409">
        <f t="shared" ref="AA898" si="2633">AA897</f>
        <v>0</v>
      </c>
      <c r="AB898" s="409">
        <f t="shared" ref="AB898" si="2634">AB897</f>
        <v>0</v>
      </c>
      <c r="AC898" s="409">
        <f t="shared" ref="AC898" si="2635">AC897</f>
        <v>0</v>
      </c>
      <c r="AD898" s="409">
        <f t="shared" ref="AD898" si="2636">AD897</f>
        <v>0</v>
      </c>
      <c r="AE898" s="409">
        <f t="shared" ref="AE898" si="2637">AE897</f>
        <v>0</v>
      </c>
      <c r="AF898" s="409">
        <f t="shared" ref="AF898" si="2638">AF897</f>
        <v>0</v>
      </c>
      <c r="AG898" s="409">
        <f t="shared" ref="AG898" si="2639">AG897</f>
        <v>0</v>
      </c>
      <c r="AH898" s="409">
        <f t="shared" ref="AH898" si="2640">AH897</f>
        <v>0</v>
      </c>
      <c r="AI898" s="409">
        <f t="shared" ref="AI898" si="2641">AI897</f>
        <v>0</v>
      </c>
      <c r="AJ898" s="409">
        <f t="shared" ref="AJ898" si="2642">AJ897</f>
        <v>0</v>
      </c>
      <c r="AK898" s="409">
        <f t="shared" ref="AK898" si="2643">AK897</f>
        <v>0</v>
      </c>
      <c r="AL898" s="409">
        <f t="shared" ref="AL898" si="2644">AL897</f>
        <v>0</v>
      </c>
      <c r="AM898" s="304"/>
    </row>
    <row r="899" spans="1:39" ht="15" outlineLevel="1">
      <c r="A899" s="530"/>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outlineLevel="1">
      <c r="A900" s="530">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ht="15" outlineLevel="1">
      <c r="A901" s="530"/>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645">Z900</f>
        <v>0</v>
      </c>
      <c r="AA901" s="409">
        <f t="shared" ref="AA901" si="2646">AA900</f>
        <v>0</v>
      </c>
      <c r="AB901" s="409">
        <f t="shared" ref="AB901" si="2647">AB900</f>
        <v>0</v>
      </c>
      <c r="AC901" s="409">
        <f t="shared" ref="AC901" si="2648">AC900</f>
        <v>0</v>
      </c>
      <c r="AD901" s="409">
        <f t="shared" ref="AD901" si="2649">AD900</f>
        <v>0</v>
      </c>
      <c r="AE901" s="409">
        <f t="shared" ref="AE901" si="2650">AE900</f>
        <v>0</v>
      </c>
      <c r="AF901" s="409">
        <f t="shared" ref="AF901" si="2651">AF900</f>
        <v>0</v>
      </c>
      <c r="AG901" s="409">
        <f t="shared" ref="AG901" si="2652">AG900</f>
        <v>0</v>
      </c>
      <c r="AH901" s="409">
        <f t="shared" ref="AH901" si="2653">AH900</f>
        <v>0</v>
      </c>
      <c r="AI901" s="409">
        <f t="shared" ref="AI901" si="2654">AI900</f>
        <v>0</v>
      </c>
      <c r="AJ901" s="409">
        <f t="shared" ref="AJ901" si="2655">AJ900</f>
        <v>0</v>
      </c>
      <c r="AK901" s="409">
        <f t="shared" ref="AK901" si="2656">AK900</f>
        <v>0</v>
      </c>
      <c r="AL901" s="409">
        <f t="shared" ref="AL901" si="2657">AL900</f>
        <v>0</v>
      </c>
      <c r="AM901" s="304"/>
    </row>
    <row r="902" spans="1:39" ht="15" outlineLevel="1">
      <c r="A902" s="530"/>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30" outlineLevel="1">
      <c r="A903" s="530">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t="15" outlineLevel="1">
      <c r="A904" s="530"/>
      <c r="B904" s="292" t="s">
        <v>342</v>
      </c>
      <c r="C904" s="289" t="s">
        <v>163</v>
      </c>
      <c r="D904" s="293"/>
      <c r="E904" s="293"/>
      <c r="F904" s="293"/>
      <c r="G904" s="293"/>
      <c r="H904" s="293"/>
      <c r="I904" s="293"/>
      <c r="J904" s="293"/>
      <c r="K904" s="293"/>
      <c r="L904" s="293"/>
      <c r="M904" s="293"/>
      <c r="N904" s="466"/>
      <c r="O904" s="293"/>
      <c r="P904" s="293"/>
      <c r="Q904" s="293"/>
      <c r="R904" s="293"/>
      <c r="S904" s="293"/>
      <c r="T904" s="293"/>
      <c r="U904" s="293"/>
      <c r="V904" s="293"/>
      <c r="W904" s="293"/>
      <c r="X904" s="293"/>
      <c r="Y904" s="409">
        <f>Y903</f>
        <v>0</v>
      </c>
      <c r="Z904" s="409">
        <f t="shared" ref="Z904" si="2658">Z903</f>
        <v>0</v>
      </c>
      <c r="AA904" s="409">
        <f t="shared" ref="AA904" si="2659">AA903</f>
        <v>0</v>
      </c>
      <c r="AB904" s="409">
        <f t="shared" ref="AB904" si="2660">AB903</f>
        <v>0</v>
      </c>
      <c r="AC904" s="409">
        <f t="shared" ref="AC904" si="2661">AC903</f>
        <v>0</v>
      </c>
      <c r="AD904" s="409">
        <f t="shared" ref="AD904" si="2662">AD903</f>
        <v>0</v>
      </c>
      <c r="AE904" s="409">
        <f t="shared" ref="AE904" si="2663">AE903</f>
        <v>0</v>
      </c>
      <c r="AF904" s="409">
        <f t="shared" ref="AF904" si="2664">AF903</f>
        <v>0</v>
      </c>
      <c r="AG904" s="409">
        <f t="shared" ref="AG904" si="2665">AG903</f>
        <v>0</v>
      </c>
      <c r="AH904" s="409">
        <f t="shared" ref="AH904" si="2666">AH903</f>
        <v>0</v>
      </c>
      <c r="AI904" s="409">
        <f t="shared" ref="AI904" si="2667">AI903</f>
        <v>0</v>
      </c>
      <c r="AJ904" s="409">
        <f t="shared" ref="AJ904" si="2668">AJ903</f>
        <v>0</v>
      </c>
      <c r="AK904" s="409">
        <f t="shared" ref="AK904" si="2669">AK903</f>
        <v>0</v>
      </c>
      <c r="AL904" s="409">
        <f t="shared" ref="AL904" si="2670">AL903</f>
        <v>0</v>
      </c>
      <c r="AM904" s="304"/>
    </row>
    <row r="905" spans="1:39" ht="15" outlineLevel="1">
      <c r="A905" s="530"/>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15" outlineLevel="1">
      <c r="A906" s="530">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t="15" outlineLevel="1">
      <c r="A907" s="530"/>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671">Z906</f>
        <v>0</v>
      </c>
      <c r="AA907" s="409">
        <f t="shared" ref="AA907" si="2672">AA906</f>
        <v>0</v>
      </c>
      <c r="AB907" s="409">
        <f t="shared" ref="AB907" si="2673">AB906</f>
        <v>0</v>
      </c>
      <c r="AC907" s="409">
        <f t="shared" ref="AC907" si="2674">AC906</f>
        <v>0</v>
      </c>
      <c r="AD907" s="409">
        <f t="shared" ref="AD907" si="2675">AD906</f>
        <v>0</v>
      </c>
      <c r="AE907" s="409">
        <f t="shared" ref="AE907" si="2676">AE906</f>
        <v>0</v>
      </c>
      <c r="AF907" s="409">
        <f t="shared" ref="AF907" si="2677">AF906</f>
        <v>0</v>
      </c>
      <c r="AG907" s="409">
        <f t="shared" ref="AG907" si="2678">AG906</f>
        <v>0</v>
      </c>
      <c r="AH907" s="409">
        <f t="shared" ref="AH907" si="2679">AH906</f>
        <v>0</v>
      </c>
      <c r="AI907" s="409">
        <f t="shared" ref="AI907" si="2680">AI906</f>
        <v>0</v>
      </c>
      <c r="AJ907" s="409">
        <f t="shared" ref="AJ907" si="2681">AJ906</f>
        <v>0</v>
      </c>
      <c r="AK907" s="409">
        <f t="shared" ref="AK907" si="2682">AK906</f>
        <v>0</v>
      </c>
      <c r="AL907" s="409">
        <f t="shared" ref="AL907" si="2683">AL906</f>
        <v>0</v>
      </c>
      <c r="AM907" s="304"/>
    </row>
    <row r="908" spans="1:39" ht="15" outlineLevel="1">
      <c r="A908" s="530"/>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outlineLevel="1">
      <c r="A909" s="530">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t="15" outlineLevel="1">
      <c r="A910" s="530"/>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684">Z909</f>
        <v>0</v>
      </c>
      <c r="AA910" s="409">
        <f t="shared" ref="AA910" si="2685">AA909</f>
        <v>0</v>
      </c>
      <c r="AB910" s="409">
        <f t="shared" ref="AB910" si="2686">AB909</f>
        <v>0</v>
      </c>
      <c r="AC910" s="409">
        <f t="shared" ref="AC910" si="2687">AC909</f>
        <v>0</v>
      </c>
      <c r="AD910" s="409">
        <f t="shared" ref="AD910" si="2688">AD909</f>
        <v>0</v>
      </c>
      <c r="AE910" s="409">
        <f t="shared" ref="AE910" si="2689">AE909</f>
        <v>0</v>
      </c>
      <c r="AF910" s="409">
        <f t="shared" ref="AF910" si="2690">AF909</f>
        <v>0</v>
      </c>
      <c r="AG910" s="409">
        <f t="shared" ref="AG910" si="2691">AG909</f>
        <v>0</v>
      </c>
      <c r="AH910" s="409">
        <f t="shared" ref="AH910" si="2692">AH909</f>
        <v>0</v>
      </c>
      <c r="AI910" s="409">
        <f t="shared" ref="AI910" si="2693">AI909</f>
        <v>0</v>
      </c>
      <c r="AJ910" s="409">
        <f t="shared" ref="AJ910" si="2694">AJ909</f>
        <v>0</v>
      </c>
      <c r="AK910" s="409">
        <f t="shared" ref="AK910" si="2695">AK909</f>
        <v>0</v>
      </c>
      <c r="AL910" s="409">
        <f t="shared" ref="AL910" si="2696">AL909</f>
        <v>0</v>
      </c>
      <c r="AM910" s="304"/>
    </row>
    <row r="911" spans="1:39" ht="15" outlineLevel="1">
      <c r="A911" s="530"/>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outlineLevel="1">
      <c r="A912" s="530">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t="15" outlineLevel="1">
      <c r="A913" s="530"/>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697">Z912</f>
        <v>0</v>
      </c>
      <c r="AA913" s="409">
        <f t="shared" ref="AA913" si="2698">AA912</f>
        <v>0</v>
      </c>
      <c r="AB913" s="409">
        <f t="shared" ref="AB913" si="2699">AB912</f>
        <v>0</v>
      </c>
      <c r="AC913" s="409">
        <f t="shared" ref="AC913" si="2700">AC912</f>
        <v>0</v>
      </c>
      <c r="AD913" s="409">
        <f t="shared" ref="AD913" si="2701">AD912</f>
        <v>0</v>
      </c>
      <c r="AE913" s="409">
        <f t="shared" ref="AE913" si="2702">AE912</f>
        <v>0</v>
      </c>
      <c r="AF913" s="409">
        <f t="shared" ref="AF913" si="2703">AF912</f>
        <v>0</v>
      </c>
      <c r="AG913" s="409">
        <f t="shared" ref="AG913" si="2704">AG912</f>
        <v>0</v>
      </c>
      <c r="AH913" s="409">
        <f t="shared" ref="AH913" si="2705">AH912</f>
        <v>0</v>
      </c>
      <c r="AI913" s="409">
        <f t="shared" ref="AI913" si="2706">AI912</f>
        <v>0</v>
      </c>
      <c r="AJ913" s="409">
        <f t="shared" ref="AJ913" si="2707">AJ912</f>
        <v>0</v>
      </c>
      <c r="AK913" s="409">
        <f t="shared" ref="AK913" si="2708">AK912</f>
        <v>0</v>
      </c>
      <c r="AL913" s="409">
        <f t="shared" ref="AL913" si="2709">AL912</f>
        <v>0</v>
      </c>
      <c r="AM913" s="304"/>
    </row>
    <row r="914" spans="1:39" ht="15" outlineLevel="1">
      <c r="A914" s="530"/>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outlineLevel="1">
      <c r="A915" s="530">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t="15" outlineLevel="1">
      <c r="A916" s="530"/>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710">Z915</f>
        <v>0</v>
      </c>
      <c r="AA916" s="409">
        <f t="shared" ref="AA916" si="2711">AA915</f>
        <v>0</v>
      </c>
      <c r="AB916" s="409">
        <f t="shared" ref="AB916" si="2712">AB915</f>
        <v>0</v>
      </c>
      <c r="AC916" s="409">
        <f t="shared" ref="AC916" si="2713">AC915</f>
        <v>0</v>
      </c>
      <c r="AD916" s="409">
        <f t="shared" ref="AD916" si="2714">AD915</f>
        <v>0</v>
      </c>
      <c r="AE916" s="409">
        <f t="shared" ref="AE916" si="2715">AE915</f>
        <v>0</v>
      </c>
      <c r="AF916" s="409">
        <f t="shared" ref="AF916" si="2716">AF915</f>
        <v>0</v>
      </c>
      <c r="AG916" s="409">
        <f t="shared" ref="AG916" si="2717">AG915</f>
        <v>0</v>
      </c>
      <c r="AH916" s="409">
        <f t="shared" ref="AH916" si="2718">AH915</f>
        <v>0</v>
      </c>
      <c r="AI916" s="409">
        <f t="shared" ref="AI916" si="2719">AI915</f>
        <v>0</v>
      </c>
      <c r="AJ916" s="409">
        <f t="shared" ref="AJ916" si="2720">AJ915</f>
        <v>0</v>
      </c>
      <c r="AK916" s="409">
        <f t="shared" ref="AK916" si="2721">AK915</f>
        <v>0</v>
      </c>
      <c r="AL916" s="409">
        <f t="shared" ref="AL916" si="2722">AL915</f>
        <v>0</v>
      </c>
      <c r="AM916" s="304"/>
    </row>
    <row r="917" spans="1:39" ht="15" outlineLevel="1">
      <c r="A917" s="530"/>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outlineLevel="1">
      <c r="A918" s="530">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t="15" outlineLevel="1">
      <c r="A919" s="530"/>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723">Z918</f>
        <v>0</v>
      </c>
      <c r="AA919" s="409">
        <f t="shared" ref="AA919" si="2724">AA918</f>
        <v>0</v>
      </c>
      <c r="AB919" s="409">
        <f t="shared" ref="AB919" si="2725">AB918</f>
        <v>0</v>
      </c>
      <c r="AC919" s="409">
        <f t="shared" ref="AC919" si="2726">AC918</f>
        <v>0</v>
      </c>
      <c r="AD919" s="409">
        <f t="shared" ref="AD919" si="2727">AD918</f>
        <v>0</v>
      </c>
      <c r="AE919" s="409">
        <f t="shared" ref="AE919" si="2728">AE918</f>
        <v>0</v>
      </c>
      <c r="AF919" s="409">
        <f t="shared" ref="AF919" si="2729">AF918</f>
        <v>0</v>
      </c>
      <c r="AG919" s="409">
        <f t="shared" ref="AG919" si="2730">AG918</f>
        <v>0</v>
      </c>
      <c r="AH919" s="409">
        <f t="shared" ref="AH919" si="2731">AH918</f>
        <v>0</v>
      </c>
      <c r="AI919" s="409">
        <f t="shared" ref="AI919" si="2732">AI918</f>
        <v>0</v>
      </c>
      <c r="AJ919" s="409">
        <f t="shared" ref="AJ919" si="2733">AJ918</f>
        <v>0</v>
      </c>
      <c r="AK919" s="409">
        <f t="shared" ref="AK919" si="2734">AK918</f>
        <v>0</v>
      </c>
      <c r="AL919" s="409">
        <f t="shared" ref="AL919" si="2735">AL918</f>
        <v>0</v>
      </c>
      <c r="AM919" s="304"/>
    </row>
    <row r="920" spans="1:39" ht="15" outlineLevel="1">
      <c r="A920" s="530"/>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30" outlineLevel="1">
      <c r="A921" s="530">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t="15" outlineLevel="1">
      <c r="A922" s="530"/>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736">Z921</f>
        <v>0</v>
      </c>
      <c r="AA922" s="409">
        <f t="shared" ref="AA922" si="2737">AA921</f>
        <v>0</v>
      </c>
      <c r="AB922" s="409">
        <f t="shared" ref="AB922" si="2738">AB921</f>
        <v>0</v>
      </c>
      <c r="AC922" s="409">
        <f t="shared" ref="AC922" si="2739">AC921</f>
        <v>0</v>
      </c>
      <c r="AD922" s="409">
        <f t="shared" ref="AD922" si="2740">AD921</f>
        <v>0</v>
      </c>
      <c r="AE922" s="409">
        <f t="shared" ref="AE922" si="2741">AE921</f>
        <v>0</v>
      </c>
      <c r="AF922" s="409">
        <f t="shared" ref="AF922" si="2742">AF921</f>
        <v>0</v>
      </c>
      <c r="AG922" s="409">
        <f t="shared" ref="AG922" si="2743">AG921</f>
        <v>0</v>
      </c>
      <c r="AH922" s="409">
        <f t="shared" ref="AH922" si="2744">AH921</f>
        <v>0</v>
      </c>
      <c r="AI922" s="409">
        <f t="shared" ref="AI922" si="2745">AI921</f>
        <v>0</v>
      </c>
      <c r="AJ922" s="409">
        <f t="shared" ref="AJ922" si="2746">AJ921</f>
        <v>0</v>
      </c>
      <c r="AK922" s="409">
        <f t="shared" ref="AK922" si="2747">AK921</f>
        <v>0</v>
      </c>
      <c r="AL922" s="409">
        <f t="shared" ref="AL922" si="2748">AL921</f>
        <v>0</v>
      </c>
      <c r="AM922" s="304"/>
    </row>
    <row r="923" spans="1:39" ht="15" outlineLevel="1">
      <c r="A923" s="530"/>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outlineLevel="1">
      <c r="A924" s="530">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t="15" outlineLevel="1">
      <c r="A925" s="530"/>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749">Z924</f>
        <v>0</v>
      </c>
      <c r="AA925" s="409">
        <f t="shared" ref="AA925" si="2750">AA924</f>
        <v>0</v>
      </c>
      <c r="AB925" s="409">
        <f t="shared" ref="AB925" si="2751">AB924</f>
        <v>0</v>
      </c>
      <c r="AC925" s="409">
        <f t="shared" ref="AC925" si="2752">AC924</f>
        <v>0</v>
      </c>
      <c r="AD925" s="409">
        <f t="shared" ref="AD925" si="2753">AD924</f>
        <v>0</v>
      </c>
      <c r="AE925" s="409">
        <f t="shared" ref="AE925" si="2754">AE924</f>
        <v>0</v>
      </c>
      <c r="AF925" s="409">
        <f t="shared" ref="AF925" si="2755">AF924</f>
        <v>0</v>
      </c>
      <c r="AG925" s="409">
        <f t="shared" ref="AG925" si="2756">AG924</f>
        <v>0</v>
      </c>
      <c r="AH925" s="409">
        <f t="shared" ref="AH925" si="2757">AH924</f>
        <v>0</v>
      </c>
      <c r="AI925" s="409">
        <f t="shared" ref="AI925" si="2758">AI924</f>
        <v>0</v>
      </c>
      <c r="AJ925" s="409">
        <f t="shared" ref="AJ925" si="2759">AJ924</f>
        <v>0</v>
      </c>
      <c r="AK925" s="409">
        <f t="shared" ref="AK925" si="2760">AK924</f>
        <v>0</v>
      </c>
      <c r="AL925" s="409">
        <f t="shared" ref="AL925" si="2761">AL924</f>
        <v>0</v>
      </c>
      <c r="AM925" s="304"/>
    </row>
    <row r="926" spans="1:39" ht="15" outlineLevel="1">
      <c r="A926" s="530"/>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45">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45">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ht="15">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ht="15">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2.5000000000000001E-3</v>
      </c>
      <c r="Z930" s="339">
        <f>HLOOKUP(Z$35,'3.  Distribution Rates'!$C$122:$P$133,11,FALSE)</f>
        <v>1.24E-2</v>
      </c>
      <c r="AA930" s="339">
        <f>HLOOKUP(AA$35,'3.  Distribution Rates'!$C$122:$P$133,11,FALSE)</f>
        <v>3.137</v>
      </c>
      <c r="AB930" s="339">
        <f>HLOOKUP(AB$35,'3.  Distribution Rates'!$C$122:$P$133,11,FALSE)</f>
        <v>18.812000000000001</v>
      </c>
      <c r="AC930" s="339">
        <f>HLOOKUP(AC$35,'3.  Distribution Rates'!$C$122:$P$133,11,FALSE)</f>
        <v>15.979799999999999</v>
      </c>
      <c r="AD930" s="339">
        <f>HLOOKUP(AD$35,'3.  Distribution Rates'!$C$122:$P$133,11,FALSE)</f>
        <v>6.1800000000000001E-2</v>
      </c>
      <c r="AE930" s="339">
        <f>HLOOKUP(AE$35,'3.  Distribution Rates'!$C$122:$P$133,11,FALSE)</f>
        <v>0</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ht="15">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88.721071385010148</v>
      </c>
      <c r="Z931" s="376">
        <f>'4.  2011-2014 LRAM'!Z142*Z930</f>
        <v>823.96159841642236</v>
      </c>
      <c r="AA931" s="376">
        <f>'4.  2011-2014 LRAM'!AA142*AA930</f>
        <v>1.6999321858686403</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7">
        <f t="shared" ref="AM931:AM939" si="2762">SUM(Y931:AL931)</f>
        <v>914.3826019873012</v>
      </c>
    </row>
    <row r="932" spans="2:39" ht="15">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116.72834238168682</v>
      </c>
      <c r="Z932" s="376">
        <f>'4.  2011-2014 LRAM'!Z271*Z930</f>
        <v>490.83707162136272</v>
      </c>
      <c r="AA932" s="376">
        <f>'4.  2011-2014 LRAM'!AA271*AA930</f>
        <v>319.16044545675959</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7">
        <f t="shared" si="2762"/>
        <v>926.72585945980916</v>
      </c>
    </row>
    <row r="933" spans="2:39" ht="15">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68.636564707809995</v>
      </c>
      <c r="Z933" s="376">
        <f>'4.  2011-2014 LRAM'!Z400*Z930</f>
        <v>666.77816817636267</v>
      </c>
      <c r="AA933" s="376">
        <f>'4.  2011-2014 LRAM'!AA400*AA930</f>
        <v>123.61479196956479</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7">
        <f t="shared" si="2762"/>
        <v>859.02952485373737</v>
      </c>
    </row>
    <row r="934" spans="2:39" ht="15">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274.80007368195004</v>
      </c>
      <c r="Z934" s="376">
        <f>'4.  2011-2014 LRAM'!Z530*Z930</f>
        <v>876.93247636279989</v>
      </c>
      <c r="AA934" s="376">
        <f>'4.  2011-2014 LRAM'!AA530*AA930</f>
        <v>476.81561173979759</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7">
        <f t="shared" si="2762"/>
        <v>1628.5481617845476</v>
      </c>
    </row>
    <row r="935" spans="2:39" ht="15">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763">Y211*Y930</f>
        <v>42.016617425979412</v>
      </c>
      <c r="Z935" s="376">
        <f t="shared" si="2763"/>
        <v>4682.5291433339071</v>
      </c>
      <c r="AA935" s="376">
        <f t="shared" si="2763"/>
        <v>844.9909682090954</v>
      </c>
      <c r="AB935" s="376">
        <f t="shared" si="2763"/>
        <v>0</v>
      </c>
      <c r="AC935" s="376">
        <f t="shared" si="2763"/>
        <v>0</v>
      </c>
      <c r="AD935" s="376">
        <f t="shared" si="2763"/>
        <v>0</v>
      </c>
      <c r="AE935" s="376">
        <f t="shared" si="2763"/>
        <v>0</v>
      </c>
      <c r="AF935" s="376">
        <f t="shared" si="2763"/>
        <v>0</v>
      </c>
      <c r="AG935" s="376">
        <f t="shared" si="2763"/>
        <v>0</v>
      </c>
      <c r="AH935" s="376">
        <f t="shared" si="2763"/>
        <v>0</v>
      </c>
      <c r="AI935" s="376">
        <f t="shared" si="2763"/>
        <v>0</v>
      </c>
      <c r="AJ935" s="376">
        <f t="shared" si="2763"/>
        <v>0</v>
      </c>
      <c r="AK935" s="376">
        <f t="shared" si="2763"/>
        <v>0</v>
      </c>
      <c r="AL935" s="376">
        <f t="shared" si="2763"/>
        <v>0</v>
      </c>
      <c r="AM935" s="627">
        <f t="shared" si="2762"/>
        <v>5569.5367289689821</v>
      </c>
    </row>
    <row r="936" spans="2:39" ht="15">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764">Y394*Y930</f>
        <v>702.61459891470781</v>
      </c>
      <c r="Z936" s="376">
        <f t="shared" si="2764"/>
        <v>225.34204790749638</v>
      </c>
      <c r="AA936" s="376">
        <f t="shared" si="2764"/>
        <v>1023.9151322637007</v>
      </c>
      <c r="AB936" s="376">
        <f t="shared" si="2764"/>
        <v>0</v>
      </c>
      <c r="AC936" s="376">
        <f t="shared" si="2764"/>
        <v>0</v>
      </c>
      <c r="AD936" s="376">
        <f t="shared" si="2764"/>
        <v>0</v>
      </c>
      <c r="AE936" s="376">
        <f t="shared" si="2764"/>
        <v>0</v>
      </c>
      <c r="AF936" s="376">
        <f t="shared" si="2764"/>
        <v>0</v>
      </c>
      <c r="AG936" s="376">
        <f t="shared" si="2764"/>
        <v>0</v>
      </c>
      <c r="AH936" s="376">
        <f t="shared" si="2764"/>
        <v>0</v>
      </c>
      <c r="AI936" s="376">
        <f t="shared" si="2764"/>
        <v>0</v>
      </c>
      <c r="AJ936" s="376">
        <f t="shared" si="2764"/>
        <v>0</v>
      </c>
      <c r="AK936" s="376">
        <f t="shared" si="2764"/>
        <v>0</v>
      </c>
      <c r="AL936" s="376">
        <f t="shared" si="2764"/>
        <v>0</v>
      </c>
      <c r="AM936" s="627">
        <f t="shared" si="2762"/>
        <v>1951.871779085905</v>
      </c>
    </row>
    <row r="937" spans="2:39" ht="15">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765">Y577*Y930</f>
        <v>1110.249651716121</v>
      </c>
      <c r="Z937" s="376">
        <f t="shared" si="2765"/>
        <v>4980.4064980575758</v>
      </c>
      <c r="AA937" s="376">
        <f t="shared" si="2765"/>
        <v>2789.1922354810563</v>
      </c>
      <c r="AB937" s="376">
        <f t="shared" si="2765"/>
        <v>0</v>
      </c>
      <c r="AC937" s="376">
        <f t="shared" si="2765"/>
        <v>0</v>
      </c>
      <c r="AD937" s="376">
        <f t="shared" si="2765"/>
        <v>0</v>
      </c>
      <c r="AE937" s="376">
        <f t="shared" si="2765"/>
        <v>0</v>
      </c>
      <c r="AF937" s="376">
        <f t="shared" si="2765"/>
        <v>0</v>
      </c>
      <c r="AG937" s="376">
        <f t="shared" si="2765"/>
        <v>0</v>
      </c>
      <c r="AH937" s="376">
        <f t="shared" si="2765"/>
        <v>0</v>
      </c>
      <c r="AI937" s="376">
        <f t="shared" si="2765"/>
        <v>0</v>
      </c>
      <c r="AJ937" s="376">
        <f t="shared" si="2765"/>
        <v>0</v>
      </c>
      <c r="AK937" s="376">
        <f t="shared" si="2765"/>
        <v>0</v>
      </c>
      <c r="AL937" s="376">
        <f t="shared" si="2765"/>
        <v>0</v>
      </c>
      <c r="AM937" s="627">
        <f t="shared" si="2762"/>
        <v>8879.8483852547524</v>
      </c>
    </row>
    <row r="938" spans="2:39" ht="15">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766">Y760*Y930</f>
        <v>285.19977473090614</v>
      </c>
      <c r="Z938" s="376">
        <f t="shared" si="2766"/>
        <v>2762.8226169609279</v>
      </c>
      <c r="AA938" s="376">
        <f t="shared" si="2766"/>
        <v>72.454360483885068</v>
      </c>
      <c r="AB938" s="376">
        <f t="shared" si="2766"/>
        <v>0</v>
      </c>
      <c r="AC938" s="376">
        <f t="shared" si="2766"/>
        <v>0</v>
      </c>
      <c r="AD938" s="376">
        <f t="shared" si="2766"/>
        <v>0</v>
      </c>
      <c r="AE938" s="376">
        <f t="shared" si="2766"/>
        <v>0</v>
      </c>
      <c r="AF938" s="376">
        <f t="shared" si="2766"/>
        <v>0</v>
      </c>
      <c r="AG938" s="376">
        <f t="shared" si="2766"/>
        <v>0</v>
      </c>
      <c r="AH938" s="376">
        <f t="shared" si="2766"/>
        <v>0</v>
      </c>
      <c r="AI938" s="376">
        <f t="shared" si="2766"/>
        <v>0</v>
      </c>
      <c r="AJ938" s="376">
        <f t="shared" si="2766"/>
        <v>0</v>
      </c>
      <c r="AK938" s="376">
        <f t="shared" si="2766"/>
        <v>0</v>
      </c>
      <c r="AL938" s="376">
        <f t="shared" si="2766"/>
        <v>0</v>
      </c>
      <c r="AM938" s="627">
        <f t="shared" si="2762"/>
        <v>3120.476752175719</v>
      </c>
    </row>
    <row r="939" spans="2:39" ht="15">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767">Z927*Z930</f>
        <v>0</v>
      </c>
      <c r="AA939" s="376">
        <f t="shared" si="2767"/>
        <v>0</v>
      </c>
      <c r="AB939" s="376">
        <f t="shared" si="2767"/>
        <v>0</v>
      </c>
      <c r="AC939" s="376">
        <f t="shared" si="2767"/>
        <v>0</v>
      </c>
      <c r="AD939" s="376">
        <f t="shared" si="2767"/>
        <v>0</v>
      </c>
      <c r="AE939" s="376">
        <f t="shared" si="2767"/>
        <v>0</v>
      </c>
      <c r="AF939" s="376">
        <f t="shared" si="2767"/>
        <v>0</v>
      </c>
      <c r="AG939" s="376">
        <f t="shared" si="2767"/>
        <v>0</v>
      </c>
      <c r="AH939" s="376">
        <f t="shared" si="2767"/>
        <v>0</v>
      </c>
      <c r="AI939" s="376">
        <f t="shared" si="2767"/>
        <v>0</v>
      </c>
      <c r="AJ939" s="376">
        <f t="shared" si="2767"/>
        <v>0</v>
      </c>
      <c r="AK939" s="376">
        <f t="shared" si="2767"/>
        <v>0</v>
      </c>
      <c r="AL939" s="376">
        <f t="shared" si="2767"/>
        <v>0</v>
      </c>
      <c r="AM939" s="627">
        <f t="shared" si="2762"/>
        <v>0</v>
      </c>
    </row>
    <row r="940" spans="2:39" ht="15.45">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2688.9666949441716</v>
      </c>
      <c r="Z940" s="344">
        <f t="shared" ref="Z940:AE940" si="2768">SUM(Z931:Z939)</f>
        <v>15509.609620836856</v>
      </c>
      <c r="AA940" s="344">
        <f t="shared" si="2768"/>
        <v>5651.8434777897291</v>
      </c>
      <c r="AB940" s="344">
        <f t="shared" si="2768"/>
        <v>0</v>
      </c>
      <c r="AC940" s="344">
        <f t="shared" si="2768"/>
        <v>0</v>
      </c>
      <c r="AD940" s="344">
        <f t="shared" si="2768"/>
        <v>0</v>
      </c>
      <c r="AE940" s="344">
        <f t="shared" si="2768"/>
        <v>0</v>
      </c>
      <c r="AF940" s="344">
        <f>SUM(AF931:AF939)</f>
        <v>0</v>
      </c>
      <c r="AG940" s="344">
        <f t="shared" ref="AG940:AL940" si="2769">SUM(AG931:AG939)</f>
        <v>0</v>
      </c>
      <c r="AH940" s="344">
        <f t="shared" si="2769"/>
        <v>0</v>
      </c>
      <c r="AI940" s="344">
        <f t="shared" si="2769"/>
        <v>0</v>
      </c>
      <c r="AJ940" s="344">
        <f t="shared" si="2769"/>
        <v>0</v>
      </c>
      <c r="AK940" s="344">
        <f t="shared" si="2769"/>
        <v>0</v>
      </c>
      <c r="AL940" s="344">
        <f t="shared" si="2769"/>
        <v>0</v>
      </c>
      <c r="AM940" s="405">
        <f>SUM(AM931:AM939)</f>
        <v>23850.419793570753</v>
      </c>
    </row>
    <row r="941" spans="2:39" ht="15.45">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770">Z928*Z930</f>
        <v>0</v>
      </c>
      <c r="AA941" s="345">
        <f>AA928*AA930</f>
        <v>0</v>
      </c>
      <c r="AB941" s="345">
        <f t="shared" si="2770"/>
        <v>0</v>
      </c>
      <c r="AC941" s="345">
        <f t="shared" si="2770"/>
        <v>0</v>
      </c>
      <c r="AD941" s="345">
        <f t="shared" si="2770"/>
        <v>0</v>
      </c>
      <c r="AE941" s="345">
        <f t="shared" si="2770"/>
        <v>0</v>
      </c>
      <c r="AF941" s="345">
        <f>AF928*AF930</f>
        <v>0</v>
      </c>
      <c r="AG941" s="345">
        <f t="shared" ref="AG941:AL941" si="2771">AG928*AG930</f>
        <v>0</v>
      </c>
      <c r="AH941" s="345">
        <f t="shared" si="2771"/>
        <v>0</v>
      </c>
      <c r="AI941" s="345">
        <f t="shared" si="2771"/>
        <v>0</v>
      </c>
      <c r="AJ941" s="345">
        <f t="shared" si="2771"/>
        <v>0</v>
      </c>
      <c r="AK941" s="345">
        <f t="shared" si="2771"/>
        <v>0</v>
      </c>
      <c r="AL941" s="345">
        <f t="shared" si="2771"/>
        <v>0</v>
      </c>
      <c r="AM941" s="405">
        <f>SUM(Y941:AL941)</f>
        <v>0</v>
      </c>
    </row>
    <row r="942" spans="2:39" ht="15.45">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23850.419793570753</v>
      </c>
    </row>
    <row r="943" spans="2:39" ht="15">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ht="15">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772">IF(AA768="kw",SUMPRODUCT($N$770:$N$925,$P$770:$P$925,AA770:AA925),SUMPRODUCT($E$770:$E$925,AA770:AA925))</f>
        <v>0</v>
      </c>
      <c r="AB944" s="324">
        <f t="shared" si="2772"/>
        <v>0</v>
      </c>
      <c r="AC944" s="324">
        <f t="shared" si="2772"/>
        <v>0</v>
      </c>
      <c r="AD944" s="324">
        <f t="shared" si="2772"/>
        <v>0</v>
      </c>
      <c r="AE944" s="324">
        <f t="shared" si="2772"/>
        <v>0</v>
      </c>
      <c r="AF944" s="324">
        <f t="shared" si="2772"/>
        <v>0</v>
      </c>
      <c r="AG944" s="324">
        <f t="shared" si="2772"/>
        <v>0</v>
      </c>
      <c r="AH944" s="324">
        <f t="shared" si="2772"/>
        <v>0</v>
      </c>
      <c r="AI944" s="324">
        <f t="shared" si="2772"/>
        <v>0</v>
      </c>
      <c r="AJ944" s="324">
        <f t="shared" si="2772"/>
        <v>0</v>
      </c>
      <c r="AK944" s="324">
        <f t="shared" si="2772"/>
        <v>0</v>
      </c>
      <c r="AL944" s="324">
        <f t="shared" si="2772"/>
        <v>0</v>
      </c>
      <c r="AM944" s="384"/>
    </row>
    <row r="945" spans="1:39" ht="18.75" customHeight="1">
      <c r="B945" s="366" t="s">
        <v>583</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45">
      <c r="B948" s="278" t="s">
        <v>341</v>
      </c>
      <c r="C948" s="279"/>
      <c r="D948" s="588" t="s">
        <v>526</v>
      </c>
      <c r="E948" s="251"/>
      <c r="F948" s="588"/>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903" t="s">
        <v>211</v>
      </c>
      <c r="C949" s="905" t="s">
        <v>33</v>
      </c>
      <c r="D949" s="282" t="s">
        <v>421</v>
      </c>
      <c r="E949" s="907" t="s">
        <v>209</v>
      </c>
      <c r="F949" s="908"/>
      <c r="G949" s="908"/>
      <c r="H949" s="908"/>
      <c r="I949" s="908"/>
      <c r="J949" s="908"/>
      <c r="K949" s="908"/>
      <c r="L949" s="908"/>
      <c r="M949" s="909"/>
      <c r="N949" s="913" t="s">
        <v>213</v>
      </c>
      <c r="O949" s="282" t="s">
        <v>422</v>
      </c>
      <c r="P949" s="907" t="s">
        <v>212</v>
      </c>
      <c r="Q949" s="908"/>
      <c r="R949" s="908"/>
      <c r="S949" s="908"/>
      <c r="T949" s="908"/>
      <c r="U949" s="908"/>
      <c r="V949" s="908"/>
      <c r="W949" s="908"/>
      <c r="X949" s="909"/>
      <c r="Y949" s="910" t="s">
        <v>243</v>
      </c>
      <c r="Z949" s="911"/>
      <c r="AA949" s="911"/>
      <c r="AB949" s="911"/>
      <c r="AC949" s="911"/>
      <c r="AD949" s="911"/>
      <c r="AE949" s="911"/>
      <c r="AF949" s="911"/>
      <c r="AG949" s="911"/>
      <c r="AH949" s="911"/>
      <c r="AI949" s="911"/>
      <c r="AJ949" s="911"/>
      <c r="AK949" s="911"/>
      <c r="AL949" s="911"/>
      <c r="AM949" s="912"/>
    </row>
    <row r="950" spans="1:39" ht="65.25" customHeight="1">
      <c r="B950" s="904"/>
      <c r="C950" s="906"/>
      <c r="D950" s="283">
        <v>2020</v>
      </c>
      <c r="E950" s="283">
        <v>2021</v>
      </c>
      <c r="F950" s="283">
        <v>2022</v>
      </c>
      <c r="G950" s="283">
        <v>2023</v>
      </c>
      <c r="H950" s="283">
        <v>2024</v>
      </c>
      <c r="I950" s="283">
        <v>2025</v>
      </c>
      <c r="J950" s="283">
        <v>2026</v>
      </c>
      <c r="K950" s="283">
        <v>2027</v>
      </c>
      <c r="L950" s="283">
        <v>2028</v>
      </c>
      <c r="M950" s="283">
        <v>2029</v>
      </c>
      <c r="N950" s="914"/>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GS&lt;50 kW</v>
      </c>
      <c r="AA950" s="283" t="str">
        <f>'1.  LRAMVA Summary'!F52</f>
        <v>General Service 50 - 4,999 kW</v>
      </c>
      <c r="AB950" s="283" t="str">
        <f>'1.  LRAMVA Summary'!G52</f>
        <v>Sentinel Lighting</v>
      </c>
      <c r="AC950" s="283" t="str">
        <f>'1.  LRAMVA Summary'!H52</f>
        <v>Street Lighting</v>
      </c>
      <c r="AD950" s="283" t="str">
        <f>'1.  LRAMVA Summary'!I52</f>
        <v>Unmetered Scattered Load</v>
      </c>
      <c r="AE950" s="283" t="str">
        <f>'1.  LRAMVA Summary'!J52</f>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30"/>
      <c r="B951" s="516" t="s">
        <v>503</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v>
      </c>
      <c r="AD951" s="289" t="str">
        <f>'1.  LRAMVA Summary'!I53</f>
        <v>kWh</v>
      </c>
      <c r="AE951" s="289">
        <f>'1.  LRAMVA Summary'!J53</f>
        <v>0</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30"/>
      <c r="B952" s="502" t="s">
        <v>496</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30">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30"/>
      <c r="B954" s="292" t="s">
        <v>346</v>
      </c>
      <c r="C954" s="289" t="s">
        <v>163</v>
      </c>
      <c r="D954" s="293"/>
      <c r="E954" s="293"/>
      <c r="F954" s="293"/>
      <c r="G954" s="293"/>
      <c r="H954" s="293"/>
      <c r="I954" s="293"/>
      <c r="J954" s="293"/>
      <c r="K954" s="293"/>
      <c r="L954" s="293"/>
      <c r="M954" s="293"/>
      <c r="N954" s="466"/>
      <c r="O954" s="293"/>
      <c r="P954" s="293"/>
      <c r="Q954" s="293"/>
      <c r="R954" s="293"/>
      <c r="S954" s="293"/>
      <c r="T954" s="293"/>
      <c r="U954" s="293"/>
      <c r="V954" s="293"/>
      <c r="W954" s="293"/>
      <c r="X954" s="293"/>
      <c r="Y954" s="409">
        <f>Y953</f>
        <v>0</v>
      </c>
      <c r="Z954" s="409">
        <f t="shared" ref="Z954" si="2773">Z953</f>
        <v>0</v>
      </c>
      <c r="AA954" s="409">
        <f t="shared" ref="AA954" si="2774">AA953</f>
        <v>0</v>
      </c>
      <c r="AB954" s="409">
        <f t="shared" ref="AB954" si="2775">AB953</f>
        <v>0</v>
      </c>
      <c r="AC954" s="409">
        <f t="shared" ref="AC954" si="2776">AC953</f>
        <v>0</v>
      </c>
      <c r="AD954" s="409">
        <f t="shared" ref="AD954" si="2777">AD953</f>
        <v>0</v>
      </c>
      <c r="AE954" s="409">
        <f t="shared" ref="AE954" si="2778">AE953</f>
        <v>0</v>
      </c>
      <c r="AF954" s="409">
        <f t="shared" ref="AF954" si="2779">AF953</f>
        <v>0</v>
      </c>
      <c r="AG954" s="409">
        <f t="shared" ref="AG954" si="2780">AG953</f>
        <v>0</v>
      </c>
      <c r="AH954" s="409">
        <f t="shared" ref="AH954" si="2781">AH953</f>
        <v>0</v>
      </c>
      <c r="AI954" s="409">
        <f t="shared" ref="AI954" si="2782">AI953</f>
        <v>0</v>
      </c>
      <c r="AJ954" s="409">
        <f t="shared" ref="AJ954" si="2783">AJ953</f>
        <v>0</v>
      </c>
      <c r="AK954" s="409">
        <f t="shared" ref="AK954" si="2784">AK953</f>
        <v>0</v>
      </c>
      <c r="AL954" s="409">
        <f t="shared" ref="AL954" si="2785">AL953</f>
        <v>0</v>
      </c>
      <c r="AM954" s="295"/>
    </row>
    <row r="955" spans="1:39" ht="15" hidden="1" customHeight="1" outlineLevel="1">
      <c r="A955" s="530"/>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30">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30"/>
      <c r="B957" s="292" t="s">
        <v>346</v>
      </c>
      <c r="C957" s="289" t="s">
        <v>163</v>
      </c>
      <c r="D957" s="293"/>
      <c r="E957" s="293"/>
      <c r="F957" s="293"/>
      <c r="G957" s="293"/>
      <c r="H957" s="293"/>
      <c r="I957" s="293"/>
      <c r="J957" s="293"/>
      <c r="K957" s="293"/>
      <c r="L957" s="293"/>
      <c r="M957" s="293"/>
      <c r="N957" s="466"/>
      <c r="O957" s="293"/>
      <c r="P957" s="293"/>
      <c r="Q957" s="293"/>
      <c r="R957" s="293"/>
      <c r="S957" s="293"/>
      <c r="T957" s="293"/>
      <c r="U957" s="293"/>
      <c r="V957" s="293"/>
      <c r="W957" s="293"/>
      <c r="X957" s="293"/>
      <c r="Y957" s="409">
        <f>Y956</f>
        <v>0</v>
      </c>
      <c r="Z957" s="409">
        <f t="shared" ref="Z957" si="2786">Z956</f>
        <v>0</v>
      </c>
      <c r="AA957" s="409">
        <f t="shared" ref="AA957" si="2787">AA956</f>
        <v>0</v>
      </c>
      <c r="AB957" s="409">
        <f t="shared" ref="AB957" si="2788">AB956</f>
        <v>0</v>
      </c>
      <c r="AC957" s="409">
        <f t="shared" ref="AC957" si="2789">AC956</f>
        <v>0</v>
      </c>
      <c r="AD957" s="409">
        <f t="shared" ref="AD957" si="2790">AD956</f>
        <v>0</v>
      </c>
      <c r="AE957" s="409">
        <f t="shared" ref="AE957" si="2791">AE956</f>
        <v>0</v>
      </c>
      <c r="AF957" s="409">
        <f t="shared" ref="AF957" si="2792">AF956</f>
        <v>0</v>
      </c>
      <c r="AG957" s="409">
        <f t="shared" ref="AG957" si="2793">AG956</f>
        <v>0</v>
      </c>
      <c r="AH957" s="409">
        <f t="shared" ref="AH957" si="2794">AH956</f>
        <v>0</v>
      </c>
      <c r="AI957" s="409">
        <f t="shared" ref="AI957" si="2795">AI956</f>
        <v>0</v>
      </c>
      <c r="AJ957" s="409">
        <f t="shared" ref="AJ957" si="2796">AJ956</f>
        <v>0</v>
      </c>
      <c r="AK957" s="409">
        <f t="shared" ref="AK957" si="2797">AK956</f>
        <v>0</v>
      </c>
      <c r="AL957" s="409">
        <f t="shared" ref="AL957" si="2798">AL956</f>
        <v>0</v>
      </c>
      <c r="AM957" s="295"/>
    </row>
    <row r="958" spans="1:39" ht="15" hidden="1" customHeight="1" outlineLevel="1">
      <c r="A958" s="530"/>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30">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30"/>
      <c r="B960" s="292" t="s">
        <v>346</v>
      </c>
      <c r="C960" s="289" t="s">
        <v>163</v>
      </c>
      <c r="D960" s="293"/>
      <c r="E960" s="293"/>
      <c r="F960" s="293"/>
      <c r="G960" s="293"/>
      <c r="H960" s="293"/>
      <c r="I960" s="293"/>
      <c r="J960" s="293"/>
      <c r="K960" s="293"/>
      <c r="L960" s="293"/>
      <c r="M960" s="293"/>
      <c r="N960" s="466"/>
      <c r="O960" s="293"/>
      <c r="P960" s="293"/>
      <c r="Q960" s="293"/>
      <c r="R960" s="293"/>
      <c r="S960" s="293"/>
      <c r="T960" s="293"/>
      <c r="U960" s="293"/>
      <c r="V960" s="293"/>
      <c r="W960" s="293"/>
      <c r="X960" s="293"/>
      <c r="Y960" s="409">
        <f>Y959</f>
        <v>0</v>
      </c>
      <c r="Z960" s="409">
        <f t="shared" ref="Z960" si="2799">Z959</f>
        <v>0</v>
      </c>
      <c r="AA960" s="409">
        <f t="shared" ref="AA960" si="2800">AA959</f>
        <v>0</v>
      </c>
      <c r="AB960" s="409">
        <f t="shared" ref="AB960" si="2801">AB959</f>
        <v>0</v>
      </c>
      <c r="AC960" s="409">
        <f t="shared" ref="AC960" si="2802">AC959</f>
        <v>0</v>
      </c>
      <c r="AD960" s="409">
        <f t="shared" ref="AD960" si="2803">AD959</f>
        <v>0</v>
      </c>
      <c r="AE960" s="409">
        <f t="shared" ref="AE960" si="2804">AE959</f>
        <v>0</v>
      </c>
      <c r="AF960" s="409">
        <f t="shared" ref="AF960" si="2805">AF959</f>
        <v>0</v>
      </c>
      <c r="AG960" s="409">
        <f t="shared" ref="AG960" si="2806">AG959</f>
        <v>0</v>
      </c>
      <c r="AH960" s="409">
        <f t="shared" ref="AH960" si="2807">AH959</f>
        <v>0</v>
      </c>
      <c r="AI960" s="409">
        <f t="shared" ref="AI960" si="2808">AI959</f>
        <v>0</v>
      </c>
      <c r="AJ960" s="409">
        <f t="shared" ref="AJ960" si="2809">AJ959</f>
        <v>0</v>
      </c>
      <c r="AK960" s="409">
        <f t="shared" ref="AK960" si="2810">AK959</f>
        <v>0</v>
      </c>
      <c r="AL960" s="409">
        <f t="shared" ref="AL960" si="2811">AL959</f>
        <v>0</v>
      </c>
      <c r="AM960" s="295"/>
    </row>
    <row r="961" spans="1:39" ht="15" hidden="1" customHeight="1" outlineLevel="1">
      <c r="A961" s="530"/>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30">
        <v>4</v>
      </c>
      <c r="B962" s="518" t="s">
        <v>673</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30"/>
      <c r="B963" s="292" t="s">
        <v>346</v>
      </c>
      <c r="C963" s="289" t="s">
        <v>163</v>
      </c>
      <c r="D963" s="293"/>
      <c r="E963" s="293"/>
      <c r="F963" s="293"/>
      <c r="G963" s="293"/>
      <c r="H963" s="293"/>
      <c r="I963" s="293"/>
      <c r="J963" s="293"/>
      <c r="K963" s="293"/>
      <c r="L963" s="293"/>
      <c r="M963" s="293"/>
      <c r="N963" s="466"/>
      <c r="O963" s="293"/>
      <c r="P963" s="293"/>
      <c r="Q963" s="293"/>
      <c r="R963" s="293"/>
      <c r="S963" s="293"/>
      <c r="T963" s="293"/>
      <c r="U963" s="293"/>
      <c r="V963" s="293"/>
      <c r="W963" s="293"/>
      <c r="X963" s="293"/>
      <c r="Y963" s="409">
        <f>Y962</f>
        <v>0</v>
      </c>
      <c r="Z963" s="409">
        <f t="shared" ref="Z963" si="2812">Z962</f>
        <v>0</v>
      </c>
      <c r="AA963" s="409">
        <f t="shared" ref="AA963" si="2813">AA962</f>
        <v>0</v>
      </c>
      <c r="AB963" s="409">
        <f t="shared" ref="AB963" si="2814">AB962</f>
        <v>0</v>
      </c>
      <c r="AC963" s="409">
        <f t="shared" ref="AC963" si="2815">AC962</f>
        <v>0</v>
      </c>
      <c r="AD963" s="409">
        <f t="shared" ref="AD963" si="2816">AD962</f>
        <v>0</v>
      </c>
      <c r="AE963" s="409">
        <f t="shared" ref="AE963" si="2817">AE962</f>
        <v>0</v>
      </c>
      <c r="AF963" s="409">
        <f t="shared" ref="AF963" si="2818">AF962</f>
        <v>0</v>
      </c>
      <c r="AG963" s="409">
        <f t="shared" ref="AG963" si="2819">AG962</f>
        <v>0</v>
      </c>
      <c r="AH963" s="409">
        <f t="shared" ref="AH963" si="2820">AH962</f>
        <v>0</v>
      </c>
      <c r="AI963" s="409">
        <f t="shared" ref="AI963" si="2821">AI962</f>
        <v>0</v>
      </c>
      <c r="AJ963" s="409">
        <f t="shared" ref="AJ963" si="2822">AJ962</f>
        <v>0</v>
      </c>
      <c r="AK963" s="409">
        <f t="shared" ref="AK963" si="2823">AK962</f>
        <v>0</v>
      </c>
      <c r="AL963" s="409">
        <f t="shared" ref="AL963" si="2824">AL962</f>
        <v>0</v>
      </c>
      <c r="AM963" s="295"/>
    </row>
    <row r="964" spans="1:39" ht="15" hidden="1" customHeight="1" outlineLevel="1">
      <c r="A964" s="530"/>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30">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30"/>
      <c r="B966" s="292" t="s">
        <v>346</v>
      </c>
      <c r="C966" s="289" t="s">
        <v>163</v>
      </c>
      <c r="D966" s="293"/>
      <c r="E966" s="293"/>
      <c r="F966" s="293"/>
      <c r="G966" s="293"/>
      <c r="H966" s="293"/>
      <c r="I966" s="293"/>
      <c r="J966" s="293"/>
      <c r="K966" s="293"/>
      <c r="L966" s="293"/>
      <c r="M966" s="293"/>
      <c r="N966" s="466"/>
      <c r="O966" s="293"/>
      <c r="P966" s="293"/>
      <c r="Q966" s="293"/>
      <c r="R966" s="293"/>
      <c r="S966" s="293"/>
      <c r="T966" s="293"/>
      <c r="U966" s="293"/>
      <c r="V966" s="293"/>
      <c r="W966" s="293"/>
      <c r="X966" s="293"/>
      <c r="Y966" s="409">
        <f>Y965</f>
        <v>0</v>
      </c>
      <c r="Z966" s="409">
        <f t="shared" ref="Z966" si="2825">Z965</f>
        <v>0</v>
      </c>
      <c r="AA966" s="409">
        <f t="shared" ref="AA966" si="2826">AA965</f>
        <v>0</v>
      </c>
      <c r="AB966" s="409">
        <f t="shared" ref="AB966" si="2827">AB965</f>
        <v>0</v>
      </c>
      <c r="AC966" s="409">
        <f t="shared" ref="AC966" si="2828">AC965</f>
        <v>0</v>
      </c>
      <c r="AD966" s="409">
        <f t="shared" ref="AD966" si="2829">AD965</f>
        <v>0</v>
      </c>
      <c r="AE966" s="409">
        <f t="shared" ref="AE966" si="2830">AE965</f>
        <v>0</v>
      </c>
      <c r="AF966" s="409">
        <f t="shared" ref="AF966" si="2831">AF965</f>
        <v>0</v>
      </c>
      <c r="AG966" s="409">
        <f t="shared" ref="AG966" si="2832">AG965</f>
        <v>0</v>
      </c>
      <c r="AH966" s="409">
        <f t="shared" ref="AH966" si="2833">AH965</f>
        <v>0</v>
      </c>
      <c r="AI966" s="409">
        <f t="shared" ref="AI966" si="2834">AI965</f>
        <v>0</v>
      </c>
      <c r="AJ966" s="409">
        <f t="shared" ref="AJ966" si="2835">AJ965</f>
        <v>0</v>
      </c>
      <c r="AK966" s="409">
        <f t="shared" ref="AK966" si="2836">AK965</f>
        <v>0</v>
      </c>
      <c r="AL966" s="409">
        <f t="shared" ref="AL966" si="2837">AL965</f>
        <v>0</v>
      </c>
      <c r="AM966" s="295"/>
    </row>
    <row r="967" spans="1:39" ht="15" hidden="1" customHeight="1" outlineLevel="1">
      <c r="A967" s="530"/>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45" hidden="1" outlineLevel="1">
      <c r="A968" s="530"/>
      <c r="B968" s="317" t="s">
        <v>497</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30">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30"/>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838">Z969</f>
        <v>0</v>
      </c>
      <c r="AA970" s="409">
        <f t="shared" ref="AA970" si="2839">AA969</f>
        <v>0</v>
      </c>
      <c r="AB970" s="409">
        <f t="shared" ref="AB970" si="2840">AB969</f>
        <v>0</v>
      </c>
      <c r="AC970" s="409">
        <f t="shared" ref="AC970" si="2841">AC969</f>
        <v>0</v>
      </c>
      <c r="AD970" s="409">
        <f t="shared" ref="AD970" si="2842">AD969</f>
        <v>0</v>
      </c>
      <c r="AE970" s="409">
        <f t="shared" ref="AE970" si="2843">AE969</f>
        <v>0</v>
      </c>
      <c r="AF970" s="409">
        <f t="shared" ref="AF970" si="2844">AF969</f>
        <v>0</v>
      </c>
      <c r="AG970" s="409">
        <f t="shared" ref="AG970" si="2845">AG969</f>
        <v>0</v>
      </c>
      <c r="AH970" s="409">
        <f t="shared" ref="AH970" si="2846">AH969</f>
        <v>0</v>
      </c>
      <c r="AI970" s="409">
        <f t="shared" ref="AI970" si="2847">AI969</f>
        <v>0</v>
      </c>
      <c r="AJ970" s="409">
        <f t="shared" ref="AJ970" si="2848">AJ969</f>
        <v>0</v>
      </c>
      <c r="AK970" s="409">
        <f t="shared" ref="AK970" si="2849">AK969</f>
        <v>0</v>
      </c>
      <c r="AL970" s="409">
        <f t="shared" ref="AL970" si="2850">AL969</f>
        <v>0</v>
      </c>
      <c r="AM970" s="309"/>
    </row>
    <row r="971" spans="1:39" ht="15" hidden="1" customHeight="1" outlineLevel="1">
      <c r="A971" s="530"/>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30">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30"/>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851">Z972</f>
        <v>0</v>
      </c>
      <c r="AA973" s="409">
        <f t="shared" ref="AA973" si="2852">AA972</f>
        <v>0</v>
      </c>
      <c r="AB973" s="409">
        <f t="shared" ref="AB973" si="2853">AB972</f>
        <v>0</v>
      </c>
      <c r="AC973" s="409">
        <f t="shared" ref="AC973" si="2854">AC972</f>
        <v>0</v>
      </c>
      <c r="AD973" s="409">
        <f t="shared" ref="AD973" si="2855">AD972</f>
        <v>0</v>
      </c>
      <c r="AE973" s="409">
        <f t="shared" ref="AE973" si="2856">AE972</f>
        <v>0</v>
      </c>
      <c r="AF973" s="409">
        <f t="shared" ref="AF973" si="2857">AF972</f>
        <v>0</v>
      </c>
      <c r="AG973" s="409">
        <f t="shared" ref="AG973" si="2858">AG972</f>
        <v>0</v>
      </c>
      <c r="AH973" s="409">
        <f t="shared" ref="AH973" si="2859">AH972</f>
        <v>0</v>
      </c>
      <c r="AI973" s="409">
        <f t="shared" ref="AI973" si="2860">AI972</f>
        <v>0</v>
      </c>
      <c r="AJ973" s="409">
        <f t="shared" ref="AJ973" si="2861">AJ972</f>
        <v>0</v>
      </c>
      <c r="AK973" s="409">
        <f t="shared" ref="AK973" si="2862">AK972</f>
        <v>0</v>
      </c>
      <c r="AL973" s="409">
        <f t="shared" ref="AL973" si="2863">AL972</f>
        <v>0</v>
      </c>
      <c r="AM973" s="309"/>
    </row>
    <row r="974" spans="1:39" ht="15" hidden="1" customHeight="1" outlineLevel="1">
      <c r="A974" s="530"/>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30">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30"/>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864">Z975</f>
        <v>0</v>
      </c>
      <c r="AA976" s="409">
        <f t="shared" ref="AA976" si="2865">AA975</f>
        <v>0</v>
      </c>
      <c r="AB976" s="409">
        <f t="shared" ref="AB976" si="2866">AB975</f>
        <v>0</v>
      </c>
      <c r="AC976" s="409">
        <f t="shared" ref="AC976" si="2867">AC975</f>
        <v>0</v>
      </c>
      <c r="AD976" s="409">
        <f t="shared" ref="AD976" si="2868">AD975</f>
        <v>0</v>
      </c>
      <c r="AE976" s="409">
        <f t="shared" ref="AE976" si="2869">AE975</f>
        <v>0</v>
      </c>
      <c r="AF976" s="409">
        <f t="shared" ref="AF976" si="2870">AF975</f>
        <v>0</v>
      </c>
      <c r="AG976" s="409">
        <f t="shared" ref="AG976" si="2871">AG975</f>
        <v>0</v>
      </c>
      <c r="AH976" s="409">
        <f t="shared" ref="AH976" si="2872">AH975</f>
        <v>0</v>
      </c>
      <c r="AI976" s="409">
        <f t="shared" ref="AI976" si="2873">AI975</f>
        <v>0</v>
      </c>
      <c r="AJ976" s="409">
        <f t="shared" ref="AJ976" si="2874">AJ975</f>
        <v>0</v>
      </c>
      <c r="AK976" s="409">
        <f t="shared" ref="AK976" si="2875">AK975</f>
        <v>0</v>
      </c>
      <c r="AL976" s="409">
        <f t="shared" ref="AL976" si="2876">AL975</f>
        <v>0</v>
      </c>
      <c r="AM976" s="309"/>
    </row>
    <row r="977" spans="1:39" ht="15" hidden="1" customHeight="1" outlineLevel="1">
      <c r="A977" s="530"/>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30">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30"/>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877">Z978</f>
        <v>0</v>
      </c>
      <c r="AA979" s="409">
        <f t="shared" ref="AA979" si="2878">AA978</f>
        <v>0</v>
      </c>
      <c r="AB979" s="409">
        <f t="shared" ref="AB979" si="2879">AB978</f>
        <v>0</v>
      </c>
      <c r="AC979" s="409">
        <f t="shared" ref="AC979" si="2880">AC978</f>
        <v>0</v>
      </c>
      <c r="AD979" s="409">
        <f t="shared" ref="AD979" si="2881">AD978</f>
        <v>0</v>
      </c>
      <c r="AE979" s="409">
        <f t="shared" ref="AE979" si="2882">AE978</f>
        <v>0</v>
      </c>
      <c r="AF979" s="409">
        <f t="shared" ref="AF979" si="2883">AF978</f>
        <v>0</v>
      </c>
      <c r="AG979" s="409">
        <f t="shared" ref="AG979" si="2884">AG978</f>
        <v>0</v>
      </c>
      <c r="AH979" s="409">
        <f t="shared" ref="AH979" si="2885">AH978</f>
        <v>0</v>
      </c>
      <c r="AI979" s="409">
        <f t="shared" ref="AI979" si="2886">AI978</f>
        <v>0</v>
      </c>
      <c r="AJ979" s="409">
        <f t="shared" ref="AJ979" si="2887">AJ978</f>
        <v>0</v>
      </c>
      <c r="AK979" s="409">
        <f t="shared" ref="AK979" si="2888">AK978</f>
        <v>0</v>
      </c>
      <c r="AL979" s="409">
        <f t="shared" ref="AL979" si="2889">AL978</f>
        <v>0</v>
      </c>
      <c r="AM979" s="309"/>
    </row>
    <row r="980" spans="1:39" ht="15" hidden="1" customHeight="1" outlineLevel="1">
      <c r="A980" s="530"/>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30">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30"/>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890">Z981</f>
        <v>0</v>
      </c>
      <c r="AA982" s="409">
        <f t="shared" ref="AA982" si="2891">AA981</f>
        <v>0</v>
      </c>
      <c r="AB982" s="409">
        <f t="shared" ref="AB982" si="2892">AB981</f>
        <v>0</v>
      </c>
      <c r="AC982" s="409">
        <f t="shared" ref="AC982" si="2893">AC981</f>
        <v>0</v>
      </c>
      <c r="AD982" s="409">
        <f t="shared" ref="AD982" si="2894">AD981</f>
        <v>0</v>
      </c>
      <c r="AE982" s="409">
        <f t="shared" ref="AE982" si="2895">AE981</f>
        <v>0</v>
      </c>
      <c r="AF982" s="409">
        <f t="shared" ref="AF982" si="2896">AF981</f>
        <v>0</v>
      </c>
      <c r="AG982" s="409">
        <f t="shared" ref="AG982" si="2897">AG981</f>
        <v>0</v>
      </c>
      <c r="AH982" s="409">
        <f t="shared" ref="AH982" si="2898">AH981</f>
        <v>0</v>
      </c>
      <c r="AI982" s="409">
        <f t="shared" ref="AI982" si="2899">AI981</f>
        <v>0</v>
      </c>
      <c r="AJ982" s="409">
        <f t="shared" ref="AJ982" si="2900">AJ981</f>
        <v>0</v>
      </c>
      <c r="AK982" s="409">
        <f t="shared" ref="AK982" si="2901">AK981</f>
        <v>0</v>
      </c>
      <c r="AL982" s="409">
        <f t="shared" ref="AL982" si="2902">AL981</f>
        <v>0</v>
      </c>
      <c r="AM982" s="309"/>
    </row>
    <row r="983" spans="1:39" ht="15" hidden="1" customHeight="1" outlineLevel="1">
      <c r="A983" s="530"/>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30"/>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30">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30"/>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903">Z985</f>
        <v>0</v>
      </c>
      <c r="AA986" s="409">
        <f t="shared" ref="AA986" si="2904">AA985</f>
        <v>0</v>
      </c>
      <c r="AB986" s="409">
        <f t="shared" ref="AB986" si="2905">AB985</f>
        <v>0</v>
      </c>
      <c r="AC986" s="409">
        <f t="shared" ref="AC986" si="2906">AC985</f>
        <v>0</v>
      </c>
      <c r="AD986" s="409">
        <f t="shared" ref="AD986" si="2907">AD985</f>
        <v>0</v>
      </c>
      <c r="AE986" s="409">
        <f t="shared" ref="AE986" si="2908">AE985</f>
        <v>0</v>
      </c>
      <c r="AF986" s="409">
        <f t="shared" ref="AF986" si="2909">AF985</f>
        <v>0</v>
      </c>
      <c r="AG986" s="409">
        <f t="shared" ref="AG986" si="2910">AG985</f>
        <v>0</v>
      </c>
      <c r="AH986" s="409">
        <f t="shared" ref="AH986" si="2911">AH985</f>
        <v>0</v>
      </c>
      <c r="AI986" s="409">
        <f t="shared" ref="AI986" si="2912">AI985</f>
        <v>0</v>
      </c>
      <c r="AJ986" s="409">
        <f t="shared" ref="AJ986" si="2913">AJ985</f>
        <v>0</v>
      </c>
      <c r="AK986" s="409">
        <f t="shared" ref="AK986" si="2914">AK985</f>
        <v>0</v>
      </c>
      <c r="AL986" s="409">
        <f t="shared" ref="AL986" si="2915">AL985</f>
        <v>0</v>
      </c>
      <c r="AM986" s="295"/>
    </row>
    <row r="987" spans="1:39" ht="15" hidden="1" customHeight="1" outlineLevel="1">
      <c r="A987" s="530"/>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30">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30"/>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2916">Z988</f>
        <v>0</v>
      </c>
      <c r="AA989" s="409">
        <f t="shared" ref="AA989" si="2917">AA988</f>
        <v>0</v>
      </c>
      <c r="AB989" s="409">
        <f t="shared" ref="AB989" si="2918">AB988</f>
        <v>0</v>
      </c>
      <c r="AC989" s="409">
        <f t="shared" ref="AC989" si="2919">AC988</f>
        <v>0</v>
      </c>
      <c r="AD989" s="409">
        <f t="shared" ref="AD989" si="2920">AD988</f>
        <v>0</v>
      </c>
      <c r="AE989" s="409">
        <f t="shared" ref="AE989" si="2921">AE988</f>
        <v>0</v>
      </c>
      <c r="AF989" s="409">
        <f t="shared" ref="AF989" si="2922">AF988</f>
        <v>0</v>
      </c>
      <c r="AG989" s="409">
        <f t="shared" ref="AG989" si="2923">AG988</f>
        <v>0</v>
      </c>
      <c r="AH989" s="409">
        <f t="shared" ref="AH989" si="2924">AH988</f>
        <v>0</v>
      </c>
      <c r="AI989" s="409">
        <f t="shared" ref="AI989" si="2925">AI988</f>
        <v>0</v>
      </c>
      <c r="AJ989" s="409">
        <f t="shared" ref="AJ989" si="2926">AJ988</f>
        <v>0</v>
      </c>
      <c r="AK989" s="409">
        <f t="shared" ref="AK989" si="2927">AK988</f>
        <v>0</v>
      </c>
      <c r="AL989" s="409">
        <f t="shared" ref="AL989" si="2928">AL988</f>
        <v>0</v>
      </c>
      <c r="AM989" s="295"/>
    </row>
    <row r="990" spans="1:39" ht="15" hidden="1" customHeight="1" outlineLevel="1">
      <c r="A990" s="530"/>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30">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30"/>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2929">Z991</f>
        <v>0</v>
      </c>
      <c r="AA992" s="409">
        <f t="shared" ref="AA992" si="2930">AA991</f>
        <v>0</v>
      </c>
      <c r="AB992" s="409">
        <f t="shared" ref="AB992" si="2931">AB991</f>
        <v>0</v>
      </c>
      <c r="AC992" s="409">
        <f t="shared" ref="AC992" si="2932">AC991</f>
        <v>0</v>
      </c>
      <c r="AD992" s="409">
        <f t="shared" ref="AD992" si="2933">AD991</f>
        <v>0</v>
      </c>
      <c r="AE992" s="409">
        <f t="shared" ref="AE992" si="2934">AE991</f>
        <v>0</v>
      </c>
      <c r="AF992" s="409">
        <f t="shared" ref="AF992" si="2935">AF991</f>
        <v>0</v>
      </c>
      <c r="AG992" s="409">
        <f t="shared" ref="AG992" si="2936">AG991</f>
        <v>0</v>
      </c>
      <c r="AH992" s="409">
        <f t="shared" ref="AH992" si="2937">AH991</f>
        <v>0</v>
      </c>
      <c r="AI992" s="409">
        <f t="shared" ref="AI992" si="2938">AI991</f>
        <v>0</v>
      </c>
      <c r="AJ992" s="409">
        <f t="shared" ref="AJ992" si="2939">AJ991</f>
        <v>0</v>
      </c>
      <c r="AK992" s="409">
        <f t="shared" ref="AK992" si="2940">AK991</f>
        <v>0</v>
      </c>
      <c r="AL992" s="409">
        <f t="shared" ref="AL992" si="2941">AL991</f>
        <v>0</v>
      </c>
      <c r="AM992" s="304"/>
    </row>
    <row r="993" spans="1:40" ht="15" hidden="1" customHeight="1" outlineLevel="1">
      <c r="A993" s="530"/>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30"/>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30">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30"/>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2942">Z995</f>
        <v>0</v>
      </c>
      <c r="AA996" s="409">
        <f t="shared" ref="AA996" si="2943">AA995</f>
        <v>0</v>
      </c>
      <c r="AB996" s="409">
        <f t="shared" ref="AB996" si="2944">AB995</f>
        <v>0</v>
      </c>
      <c r="AC996" s="409">
        <f t="shared" ref="AC996" si="2945">AC995</f>
        <v>0</v>
      </c>
      <c r="AD996" s="409">
        <f t="shared" ref="AD996" si="2946">AD995</f>
        <v>0</v>
      </c>
      <c r="AE996" s="409">
        <f t="shared" ref="AE996" si="2947">AE995</f>
        <v>0</v>
      </c>
      <c r="AF996" s="409">
        <f t="shared" ref="AF996" si="2948">AF995</f>
        <v>0</v>
      </c>
      <c r="AG996" s="409">
        <f t="shared" ref="AG996" si="2949">AG995</f>
        <v>0</v>
      </c>
      <c r="AH996" s="409">
        <f t="shared" ref="AH996" si="2950">AH995</f>
        <v>0</v>
      </c>
      <c r="AI996" s="409">
        <f t="shared" ref="AI996" si="2951">AI995</f>
        <v>0</v>
      </c>
      <c r="AJ996" s="409">
        <f t="shared" ref="AJ996" si="2952">AJ995</f>
        <v>0</v>
      </c>
      <c r="AK996" s="409">
        <f t="shared" ref="AK996" si="2953">AK995</f>
        <v>0</v>
      </c>
      <c r="AL996" s="409">
        <f t="shared" ref="AL996" si="2954">AL995</f>
        <v>0</v>
      </c>
      <c r="AM996" s="295"/>
    </row>
    <row r="997" spans="1:40" ht="15" hidden="1" customHeight="1" outlineLevel="1">
      <c r="A997" s="530"/>
      <c r="B997" s="313"/>
      <c r="C997" s="303"/>
      <c r="D997" s="289"/>
      <c r="E997" s="289"/>
      <c r="F997" s="289"/>
      <c r="G997" s="289"/>
      <c r="H997" s="289"/>
      <c r="I997" s="289"/>
      <c r="J997" s="289"/>
      <c r="K997" s="289"/>
      <c r="L997" s="289"/>
      <c r="M997" s="289"/>
      <c r="N997" s="466"/>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8"/>
    </row>
    <row r="998" spans="1:40" s="307" customFormat="1" ht="15.45" hidden="1" outlineLevel="1">
      <c r="A998" s="530"/>
      <c r="B998" s="286" t="s">
        <v>489</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5"/>
      <c r="AN998" s="629"/>
    </row>
    <row r="999" spans="1:40" ht="15" hidden="1" outlineLevel="1">
      <c r="A999" s="530">
        <v>15</v>
      </c>
      <c r="B999" s="292" t="s">
        <v>494</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30">
        <f>SUM(Y999:AL999)</f>
        <v>0</v>
      </c>
      <c r="AN999" s="628"/>
    </row>
    <row r="1000" spans="1:40" ht="15" hidden="1" outlineLevel="1">
      <c r="A1000" s="530"/>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2955">AA999</f>
        <v>0</v>
      </c>
      <c r="AB1000" s="409">
        <f t="shared" si="2955"/>
        <v>0</v>
      </c>
      <c r="AC1000" s="409">
        <f t="shared" si="2955"/>
        <v>0</v>
      </c>
      <c r="AD1000" s="409">
        <f>AD999</f>
        <v>0</v>
      </c>
      <c r="AE1000" s="409">
        <f t="shared" si="2955"/>
        <v>0</v>
      </c>
      <c r="AF1000" s="409">
        <f t="shared" si="2955"/>
        <v>0</v>
      </c>
      <c r="AG1000" s="409">
        <f t="shared" si="2955"/>
        <v>0</v>
      </c>
      <c r="AH1000" s="409">
        <f t="shared" si="2955"/>
        <v>0</v>
      </c>
      <c r="AI1000" s="409">
        <f t="shared" si="2955"/>
        <v>0</v>
      </c>
      <c r="AJ1000" s="409">
        <f t="shared" si="2955"/>
        <v>0</v>
      </c>
      <c r="AK1000" s="409">
        <f t="shared" si="2955"/>
        <v>0</v>
      </c>
      <c r="AL1000" s="409">
        <f t="shared" si="2955"/>
        <v>0</v>
      </c>
      <c r="AM1000" s="295"/>
    </row>
    <row r="1001" spans="1:40" ht="15" hidden="1" outlineLevel="1">
      <c r="A1001" s="530"/>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t="15" hidden="1" outlineLevel="1">
      <c r="A1002" s="530">
        <v>16</v>
      </c>
      <c r="B1002" s="322" t="s">
        <v>490</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t="15" hidden="1" outlineLevel="1">
      <c r="A1003" s="530"/>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2956">Z1002</f>
        <v>0</v>
      </c>
      <c r="AA1003" s="409">
        <f t="shared" si="2956"/>
        <v>0</v>
      </c>
      <c r="AB1003" s="409">
        <f t="shared" si="2956"/>
        <v>0</v>
      </c>
      <c r="AC1003" s="409">
        <f t="shared" si="2956"/>
        <v>0</v>
      </c>
      <c r="AD1003" s="409">
        <f t="shared" si="2956"/>
        <v>0</v>
      </c>
      <c r="AE1003" s="409">
        <f t="shared" si="2956"/>
        <v>0</v>
      </c>
      <c r="AF1003" s="409">
        <f t="shared" si="2956"/>
        <v>0</v>
      </c>
      <c r="AG1003" s="409">
        <f t="shared" si="2956"/>
        <v>0</v>
      </c>
      <c r="AH1003" s="409">
        <f t="shared" si="2956"/>
        <v>0</v>
      </c>
      <c r="AI1003" s="409">
        <f t="shared" si="2956"/>
        <v>0</v>
      </c>
      <c r="AJ1003" s="409">
        <f t="shared" si="2956"/>
        <v>0</v>
      </c>
      <c r="AK1003" s="409">
        <f t="shared" si="2956"/>
        <v>0</v>
      </c>
      <c r="AL1003" s="409">
        <f>AL1002</f>
        <v>0</v>
      </c>
      <c r="AM1003" s="295"/>
    </row>
    <row r="1004" spans="1:40" s="281" customFormat="1" ht="15" hidden="1" outlineLevel="1">
      <c r="A1004" s="530"/>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45" hidden="1" outlineLevel="1">
      <c r="A1005" s="530"/>
      <c r="B1005" s="517" t="s">
        <v>495</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t="15" hidden="1" outlineLevel="1">
      <c r="A1006" s="530">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t="15" hidden="1" outlineLevel="1">
      <c r="A1007" s="530"/>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2957">Z1006</f>
        <v>0</v>
      </c>
      <c r="AA1007" s="409">
        <f t="shared" si="2957"/>
        <v>0</v>
      </c>
      <c r="AB1007" s="409">
        <f t="shared" si="2957"/>
        <v>0</v>
      </c>
      <c r="AC1007" s="409">
        <f t="shared" si="2957"/>
        <v>0</v>
      </c>
      <c r="AD1007" s="409">
        <f t="shared" si="2957"/>
        <v>0</v>
      </c>
      <c r="AE1007" s="409">
        <f t="shared" si="2957"/>
        <v>0</v>
      </c>
      <c r="AF1007" s="409">
        <f t="shared" si="2957"/>
        <v>0</v>
      </c>
      <c r="AG1007" s="409">
        <f t="shared" si="2957"/>
        <v>0</v>
      </c>
      <c r="AH1007" s="409">
        <f t="shared" si="2957"/>
        <v>0</v>
      </c>
      <c r="AI1007" s="409">
        <f t="shared" si="2957"/>
        <v>0</v>
      </c>
      <c r="AJ1007" s="409">
        <f t="shared" si="2957"/>
        <v>0</v>
      </c>
      <c r="AK1007" s="409">
        <f t="shared" si="2957"/>
        <v>0</v>
      </c>
      <c r="AL1007" s="409">
        <f t="shared" si="2957"/>
        <v>0</v>
      </c>
      <c r="AM1007" s="304"/>
    </row>
    <row r="1008" spans="1:40" ht="15" hidden="1" outlineLevel="1">
      <c r="A1008" s="530"/>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t="15" hidden="1" outlineLevel="1">
      <c r="A1009" s="530">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t="15" hidden="1" outlineLevel="1">
      <c r="A1010" s="530"/>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2958">Z1009</f>
        <v>0</v>
      </c>
      <c r="AA1010" s="409">
        <f t="shared" si="2958"/>
        <v>0</v>
      </c>
      <c r="AB1010" s="409">
        <f t="shared" si="2958"/>
        <v>0</v>
      </c>
      <c r="AC1010" s="409">
        <f t="shared" si="2958"/>
        <v>0</v>
      </c>
      <c r="AD1010" s="409">
        <f t="shared" si="2958"/>
        <v>0</v>
      </c>
      <c r="AE1010" s="409">
        <f t="shared" si="2958"/>
        <v>0</v>
      </c>
      <c r="AF1010" s="409">
        <f t="shared" si="2958"/>
        <v>0</v>
      </c>
      <c r="AG1010" s="409">
        <f t="shared" si="2958"/>
        <v>0</v>
      </c>
      <c r="AH1010" s="409">
        <f t="shared" si="2958"/>
        <v>0</v>
      </c>
      <c r="AI1010" s="409">
        <f t="shared" si="2958"/>
        <v>0</v>
      </c>
      <c r="AJ1010" s="409">
        <f t="shared" si="2958"/>
        <v>0</v>
      </c>
      <c r="AK1010" s="409">
        <f t="shared" si="2958"/>
        <v>0</v>
      </c>
      <c r="AL1010" s="409">
        <f t="shared" si="2958"/>
        <v>0</v>
      </c>
      <c r="AM1010" s="304"/>
    </row>
    <row r="1011" spans="1:39" ht="15" hidden="1" outlineLevel="1">
      <c r="A1011" s="530"/>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t="15" hidden="1" outlineLevel="1">
      <c r="A1012" s="530">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t="15" hidden="1" outlineLevel="1">
      <c r="A1013" s="530"/>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2959">Z1012</f>
        <v>0</v>
      </c>
      <c r="AA1013" s="409">
        <f t="shared" si="2959"/>
        <v>0</v>
      </c>
      <c r="AB1013" s="409">
        <f t="shared" si="2959"/>
        <v>0</v>
      </c>
      <c r="AC1013" s="409">
        <f t="shared" si="2959"/>
        <v>0</v>
      </c>
      <c r="AD1013" s="409">
        <f t="shared" si="2959"/>
        <v>0</v>
      </c>
      <c r="AE1013" s="409">
        <f t="shared" si="2959"/>
        <v>0</v>
      </c>
      <c r="AF1013" s="409">
        <f t="shared" si="2959"/>
        <v>0</v>
      </c>
      <c r="AG1013" s="409">
        <f t="shared" si="2959"/>
        <v>0</v>
      </c>
      <c r="AH1013" s="409">
        <f t="shared" si="2959"/>
        <v>0</v>
      </c>
      <c r="AI1013" s="409">
        <f t="shared" si="2959"/>
        <v>0</v>
      </c>
      <c r="AJ1013" s="409">
        <f t="shared" si="2959"/>
        <v>0</v>
      </c>
      <c r="AK1013" s="409">
        <f t="shared" si="2959"/>
        <v>0</v>
      </c>
      <c r="AL1013" s="409">
        <f t="shared" si="2959"/>
        <v>0</v>
      </c>
      <c r="AM1013" s="295"/>
    </row>
    <row r="1014" spans="1:39" ht="15" hidden="1" outlineLevel="1">
      <c r="A1014" s="530"/>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t="15" hidden="1" outlineLevel="1">
      <c r="A1015" s="530">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t="15" hidden="1" outlineLevel="1">
      <c r="A1016" s="530"/>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2960">Y1015</f>
        <v>0</v>
      </c>
      <c r="Z1016" s="409">
        <f t="shared" si="2960"/>
        <v>0</v>
      </c>
      <c r="AA1016" s="409">
        <f t="shared" si="2960"/>
        <v>0</v>
      </c>
      <c r="AB1016" s="409">
        <f t="shared" si="2960"/>
        <v>0</v>
      </c>
      <c r="AC1016" s="409">
        <f t="shared" si="2960"/>
        <v>0</v>
      </c>
      <c r="AD1016" s="409">
        <f t="shared" si="2960"/>
        <v>0</v>
      </c>
      <c r="AE1016" s="409">
        <f t="shared" si="2960"/>
        <v>0</v>
      </c>
      <c r="AF1016" s="409">
        <f t="shared" si="2960"/>
        <v>0</v>
      </c>
      <c r="AG1016" s="409">
        <f t="shared" si="2960"/>
        <v>0</v>
      </c>
      <c r="AH1016" s="409">
        <f t="shared" si="2960"/>
        <v>0</v>
      </c>
      <c r="AI1016" s="409">
        <f t="shared" si="2960"/>
        <v>0</v>
      </c>
      <c r="AJ1016" s="409">
        <f t="shared" si="2960"/>
        <v>0</v>
      </c>
      <c r="AK1016" s="409">
        <f t="shared" si="2960"/>
        <v>0</v>
      </c>
      <c r="AL1016" s="409">
        <f t="shared" si="2960"/>
        <v>0</v>
      </c>
      <c r="AM1016" s="304"/>
    </row>
    <row r="1017" spans="1:39" ht="15.45" hidden="1" outlineLevel="1">
      <c r="A1017" s="530"/>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45" hidden="1" outlineLevel="1">
      <c r="A1018" s="530"/>
      <c r="B1018" s="516" t="s">
        <v>502</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45" hidden="1" outlineLevel="1">
      <c r="A1019" s="530"/>
      <c r="B1019" s="502" t="s">
        <v>498</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30">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30"/>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2961">Z1020</f>
        <v>0</v>
      </c>
      <c r="AA1021" s="409">
        <f t="shared" ref="AA1021" si="2962">AA1020</f>
        <v>0</v>
      </c>
      <c r="AB1021" s="409">
        <f t="shared" ref="AB1021" si="2963">AB1020</f>
        <v>0</v>
      </c>
      <c r="AC1021" s="409">
        <f t="shared" ref="AC1021" si="2964">AC1020</f>
        <v>0</v>
      </c>
      <c r="AD1021" s="409">
        <f t="shared" ref="AD1021" si="2965">AD1020</f>
        <v>0</v>
      </c>
      <c r="AE1021" s="409">
        <f t="shared" ref="AE1021" si="2966">AE1020</f>
        <v>0</v>
      </c>
      <c r="AF1021" s="409">
        <f t="shared" ref="AF1021" si="2967">AF1020</f>
        <v>0</v>
      </c>
      <c r="AG1021" s="409">
        <f t="shared" ref="AG1021" si="2968">AG1020</f>
        <v>0</v>
      </c>
      <c r="AH1021" s="409">
        <f t="shared" ref="AH1021" si="2969">AH1020</f>
        <v>0</v>
      </c>
      <c r="AI1021" s="409">
        <f t="shared" ref="AI1021" si="2970">AI1020</f>
        <v>0</v>
      </c>
      <c r="AJ1021" s="409">
        <f t="shared" ref="AJ1021" si="2971">AJ1020</f>
        <v>0</v>
      </c>
      <c r="AK1021" s="409">
        <f t="shared" ref="AK1021" si="2972">AK1020</f>
        <v>0</v>
      </c>
      <c r="AL1021" s="409">
        <f t="shared" ref="AL1021" si="2973">AL1020</f>
        <v>0</v>
      </c>
      <c r="AM1021" s="304"/>
    </row>
    <row r="1022" spans="1:39" ht="15" hidden="1" customHeight="1" outlineLevel="1">
      <c r="A1022" s="530"/>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30">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30"/>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2974">Z1023</f>
        <v>0</v>
      </c>
      <c r="AA1024" s="409">
        <f t="shared" ref="AA1024" si="2975">AA1023</f>
        <v>0</v>
      </c>
      <c r="AB1024" s="409">
        <f t="shared" ref="AB1024" si="2976">AB1023</f>
        <v>0</v>
      </c>
      <c r="AC1024" s="409">
        <f t="shared" ref="AC1024" si="2977">AC1023</f>
        <v>0</v>
      </c>
      <c r="AD1024" s="409">
        <f t="shared" ref="AD1024" si="2978">AD1023</f>
        <v>0</v>
      </c>
      <c r="AE1024" s="409">
        <f t="shared" ref="AE1024" si="2979">AE1023</f>
        <v>0</v>
      </c>
      <c r="AF1024" s="409">
        <f t="shared" ref="AF1024" si="2980">AF1023</f>
        <v>0</v>
      </c>
      <c r="AG1024" s="409">
        <f t="shared" ref="AG1024" si="2981">AG1023</f>
        <v>0</v>
      </c>
      <c r="AH1024" s="409">
        <f t="shared" ref="AH1024" si="2982">AH1023</f>
        <v>0</v>
      </c>
      <c r="AI1024" s="409">
        <f t="shared" ref="AI1024" si="2983">AI1023</f>
        <v>0</v>
      </c>
      <c r="AJ1024" s="409">
        <f t="shared" ref="AJ1024" si="2984">AJ1023</f>
        <v>0</v>
      </c>
      <c r="AK1024" s="409">
        <f t="shared" ref="AK1024" si="2985">AK1023</f>
        <v>0</v>
      </c>
      <c r="AL1024" s="409">
        <f t="shared" ref="AL1024" si="2986">AL1023</f>
        <v>0</v>
      </c>
      <c r="AM1024" s="304"/>
    </row>
    <row r="1025" spans="1:39" ht="15" hidden="1" customHeight="1" outlineLevel="1">
      <c r="A1025" s="530"/>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30">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30"/>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2987">Z1026</f>
        <v>0</v>
      </c>
      <c r="AA1027" s="409">
        <f t="shared" ref="AA1027" si="2988">AA1026</f>
        <v>0</v>
      </c>
      <c r="AB1027" s="409">
        <f t="shared" ref="AB1027" si="2989">AB1026</f>
        <v>0</v>
      </c>
      <c r="AC1027" s="409">
        <f t="shared" ref="AC1027" si="2990">AC1026</f>
        <v>0</v>
      </c>
      <c r="AD1027" s="409">
        <f t="shared" ref="AD1027" si="2991">AD1026</f>
        <v>0</v>
      </c>
      <c r="AE1027" s="409">
        <f t="shared" ref="AE1027" si="2992">AE1026</f>
        <v>0</v>
      </c>
      <c r="AF1027" s="409">
        <f t="shared" ref="AF1027" si="2993">AF1026</f>
        <v>0</v>
      </c>
      <c r="AG1027" s="409">
        <f t="shared" ref="AG1027" si="2994">AG1026</f>
        <v>0</v>
      </c>
      <c r="AH1027" s="409">
        <f t="shared" ref="AH1027" si="2995">AH1026</f>
        <v>0</v>
      </c>
      <c r="AI1027" s="409">
        <f t="shared" ref="AI1027" si="2996">AI1026</f>
        <v>0</v>
      </c>
      <c r="AJ1027" s="409">
        <f t="shared" ref="AJ1027" si="2997">AJ1026</f>
        <v>0</v>
      </c>
      <c r="AK1027" s="409">
        <f t="shared" ref="AK1027" si="2998">AK1026</f>
        <v>0</v>
      </c>
      <c r="AL1027" s="409">
        <f t="shared" ref="AL1027" si="2999">AL1026</f>
        <v>0</v>
      </c>
      <c r="AM1027" s="304"/>
    </row>
    <row r="1028" spans="1:39" ht="15" hidden="1" customHeight="1" outlineLevel="1">
      <c r="A1028" s="530"/>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30">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30"/>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3000">Z1029</f>
        <v>0</v>
      </c>
      <c r="AA1030" s="409">
        <f t="shared" ref="AA1030" si="3001">AA1029</f>
        <v>0</v>
      </c>
      <c r="AB1030" s="409">
        <f t="shared" ref="AB1030" si="3002">AB1029</f>
        <v>0</v>
      </c>
      <c r="AC1030" s="409">
        <f t="shared" ref="AC1030" si="3003">AC1029</f>
        <v>0</v>
      </c>
      <c r="AD1030" s="409">
        <f t="shared" ref="AD1030" si="3004">AD1029</f>
        <v>0</v>
      </c>
      <c r="AE1030" s="409">
        <f t="shared" ref="AE1030" si="3005">AE1029</f>
        <v>0</v>
      </c>
      <c r="AF1030" s="409">
        <f t="shared" ref="AF1030" si="3006">AF1029</f>
        <v>0</v>
      </c>
      <c r="AG1030" s="409">
        <f t="shared" ref="AG1030" si="3007">AG1029</f>
        <v>0</v>
      </c>
      <c r="AH1030" s="409">
        <f t="shared" ref="AH1030" si="3008">AH1029</f>
        <v>0</v>
      </c>
      <c r="AI1030" s="409">
        <f t="shared" ref="AI1030" si="3009">AI1029</f>
        <v>0</v>
      </c>
      <c r="AJ1030" s="409">
        <f t="shared" ref="AJ1030" si="3010">AJ1029</f>
        <v>0</v>
      </c>
      <c r="AK1030" s="409">
        <f t="shared" ref="AK1030" si="3011">AK1029</f>
        <v>0</v>
      </c>
      <c r="AL1030" s="409">
        <f t="shared" ref="AL1030" si="3012">AL1029</f>
        <v>0</v>
      </c>
      <c r="AM1030" s="304"/>
    </row>
    <row r="1031" spans="1:39" ht="15" hidden="1" customHeight="1" outlineLevel="1">
      <c r="A1031" s="530"/>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30"/>
      <c r="B1032" s="286" t="s">
        <v>499</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30">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30"/>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3013">Z1033</f>
        <v>0</v>
      </c>
      <c r="AA1034" s="409">
        <f t="shared" ref="AA1034" si="3014">AA1033</f>
        <v>0</v>
      </c>
      <c r="AB1034" s="409">
        <f t="shared" ref="AB1034" si="3015">AB1033</f>
        <v>0</v>
      </c>
      <c r="AC1034" s="409">
        <f t="shared" ref="AC1034" si="3016">AC1033</f>
        <v>0</v>
      </c>
      <c r="AD1034" s="409">
        <f t="shared" ref="AD1034" si="3017">AD1033</f>
        <v>0</v>
      </c>
      <c r="AE1034" s="409">
        <f t="shared" ref="AE1034" si="3018">AE1033</f>
        <v>0</v>
      </c>
      <c r="AF1034" s="409">
        <f t="shared" ref="AF1034" si="3019">AF1033</f>
        <v>0</v>
      </c>
      <c r="AG1034" s="409">
        <f t="shared" ref="AG1034" si="3020">AG1033</f>
        <v>0</v>
      </c>
      <c r="AH1034" s="409">
        <f t="shared" ref="AH1034" si="3021">AH1033</f>
        <v>0</v>
      </c>
      <c r="AI1034" s="409">
        <f t="shared" ref="AI1034" si="3022">AI1033</f>
        <v>0</v>
      </c>
      <c r="AJ1034" s="409">
        <f t="shared" ref="AJ1034" si="3023">AJ1033</f>
        <v>0</v>
      </c>
      <c r="AK1034" s="409">
        <f t="shared" ref="AK1034" si="3024">AK1033</f>
        <v>0</v>
      </c>
      <c r="AL1034" s="409">
        <f t="shared" ref="AL1034" si="3025">AL1033</f>
        <v>0</v>
      </c>
      <c r="AM1034" s="304"/>
    </row>
    <row r="1035" spans="1:39" ht="15" hidden="1" customHeight="1" outlineLevel="1">
      <c r="A1035" s="530"/>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30">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30"/>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3026">Z1036</f>
        <v>0</v>
      </c>
      <c r="AA1037" s="409">
        <f t="shared" ref="AA1037" si="3027">AA1036</f>
        <v>0</v>
      </c>
      <c r="AB1037" s="409">
        <f t="shared" ref="AB1037" si="3028">AB1036</f>
        <v>0</v>
      </c>
      <c r="AC1037" s="409">
        <f t="shared" ref="AC1037" si="3029">AC1036</f>
        <v>0</v>
      </c>
      <c r="AD1037" s="409">
        <f t="shared" ref="AD1037" si="3030">AD1036</f>
        <v>0</v>
      </c>
      <c r="AE1037" s="409">
        <f t="shared" ref="AE1037" si="3031">AE1036</f>
        <v>0</v>
      </c>
      <c r="AF1037" s="409">
        <f t="shared" ref="AF1037" si="3032">AF1036</f>
        <v>0</v>
      </c>
      <c r="AG1037" s="409">
        <f t="shared" ref="AG1037" si="3033">AG1036</f>
        <v>0</v>
      </c>
      <c r="AH1037" s="409">
        <f t="shared" ref="AH1037" si="3034">AH1036</f>
        <v>0</v>
      </c>
      <c r="AI1037" s="409">
        <f t="shared" ref="AI1037" si="3035">AI1036</f>
        <v>0</v>
      </c>
      <c r="AJ1037" s="409">
        <f t="shared" ref="AJ1037" si="3036">AJ1036</f>
        <v>0</v>
      </c>
      <c r="AK1037" s="409">
        <f t="shared" ref="AK1037" si="3037">AK1036</f>
        <v>0</v>
      </c>
      <c r="AL1037" s="409">
        <f t="shared" ref="AL1037" si="3038">AL1036</f>
        <v>0</v>
      </c>
      <c r="AM1037" s="304"/>
    </row>
    <row r="1038" spans="1:39" ht="15" hidden="1" customHeight="1" outlineLevel="1">
      <c r="A1038" s="530"/>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30">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30"/>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3039">Z1039</f>
        <v>0</v>
      </c>
      <c r="AA1040" s="409">
        <f t="shared" ref="AA1040" si="3040">AA1039</f>
        <v>0</v>
      </c>
      <c r="AB1040" s="409">
        <f t="shared" ref="AB1040" si="3041">AB1039</f>
        <v>0</v>
      </c>
      <c r="AC1040" s="409">
        <f t="shared" ref="AC1040" si="3042">AC1039</f>
        <v>0</v>
      </c>
      <c r="AD1040" s="409">
        <f t="shared" ref="AD1040" si="3043">AD1039</f>
        <v>0</v>
      </c>
      <c r="AE1040" s="409">
        <f t="shared" ref="AE1040" si="3044">AE1039</f>
        <v>0</v>
      </c>
      <c r="AF1040" s="409">
        <f t="shared" ref="AF1040" si="3045">AF1039</f>
        <v>0</v>
      </c>
      <c r="AG1040" s="409">
        <f t="shared" ref="AG1040" si="3046">AG1039</f>
        <v>0</v>
      </c>
      <c r="AH1040" s="409">
        <f t="shared" ref="AH1040" si="3047">AH1039</f>
        <v>0</v>
      </c>
      <c r="AI1040" s="409">
        <f t="shared" ref="AI1040" si="3048">AI1039</f>
        <v>0</v>
      </c>
      <c r="AJ1040" s="409">
        <f t="shared" ref="AJ1040" si="3049">AJ1039</f>
        <v>0</v>
      </c>
      <c r="AK1040" s="409">
        <f t="shared" ref="AK1040" si="3050">AK1039</f>
        <v>0</v>
      </c>
      <c r="AL1040" s="409">
        <f t="shared" ref="AL1040" si="3051">AL1039</f>
        <v>0</v>
      </c>
      <c r="AM1040" s="304"/>
    </row>
    <row r="1041" spans="1:39" ht="15" hidden="1" customHeight="1" outlineLevel="1">
      <c r="A1041" s="530"/>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30">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30"/>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3052">AA1042</f>
        <v>0</v>
      </c>
      <c r="AB1043" s="409">
        <f t="shared" ref="AB1043" si="3053">AB1042</f>
        <v>0</v>
      </c>
      <c r="AC1043" s="409">
        <f t="shared" ref="AC1043" si="3054">AC1042</f>
        <v>0</v>
      </c>
      <c r="AD1043" s="409">
        <f t="shared" ref="AD1043" si="3055">AD1042</f>
        <v>0</v>
      </c>
      <c r="AE1043" s="409">
        <f>AE1042</f>
        <v>0</v>
      </c>
      <c r="AF1043" s="409">
        <f t="shared" ref="AF1043" si="3056">AF1042</f>
        <v>0</v>
      </c>
      <c r="AG1043" s="409">
        <f t="shared" ref="AG1043" si="3057">AG1042</f>
        <v>0</v>
      </c>
      <c r="AH1043" s="409">
        <f t="shared" ref="AH1043" si="3058">AH1042</f>
        <v>0</v>
      </c>
      <c r="AI1043" s="409">
        <f t="shared" ref="AI1043" si="3059">AI1042</f>
        <v>0</v>
      </c>
      <c r="AJ1043" s="409">
        <f t="shared" ref="AJ1043" si="3060">AJ1042</f>
        <v>0</v>
      </c>
      <c r="AK1043" s="409">
        <f t="shared" ref="AK1043" si="3061">AK1042</f>
        <v>0</v>
      </c>
      <c r="AL1043" s="409">
        <f t="shared" ref="AL1043" si="3062">AL1042</f>
        <v>0</v>
      </c>
      <c r="AM1043" s="304"/>
    </row>
    <row r="1044" spans="1:39" ht="15" hidden="1" customHeight="1" outlineLevel="1">
      <c r="A1044" s="530"/>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30">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30"/>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3063">Z1045</f>
        <v>0</v>
      </c>
      <c r="AA1046" s="409">
        <f t="shared" ref="AA1046" si="3064">AA1045</f>
        <v>0</v>
      </c>
      <c r="AB1046" s="409">
        <f t="shared" ref="AB1046" si="3065">AB1045</f>
        <v>0</v>
      </c>
      <c r="AC1046" s="409">
        <f t="shared" ref="AC1046" si="3066">AC1045</f>
        <v>0</v>
      </c>
      <c r="AD1046" s="409">
        <f t="shared" ref="AD1046" si="3067">AD1045</f>
        <v>0</v>
      </c>
      <c r="AE1046" s="409">
        <f t="shared" ref="AE1046" si="3068">AE1045</f>
        <v>0</v>
      </c>
      <c r="AF1046" s="409">
        <f t="shared" ref="AF1046" si="3069">AF1045</f>
        <v>0</v>
      </c>
      <c r="AG1046" s="409">
        <f t="shared" ref="AG1046" si="3070">AG1045</f>
        <v>0</v>
      </c>
      <c r="AH1046" s="409">
        <f t="shared" ref="AH1046" si="3071">AH1045</f>
        <v>0</v>
      </c>
      <c r="AI1046" s="409">
        <f t="shared" ref="AI1046" si="3072">AI1045</f>
        <v>0</v>
      </c>
      <c r="AJ1046" s="409">
        <f t="shared" ref="AJ1046" si="3073">AJ1045</f>
        <v>0</v>
      </c>
      <c r="AK1046" s="409">
        <f t="shared" ref="AK1046" si="3074">AK1045</f>
        <v>0</v>
      </c>
      <c r="AL1046" s="409">
        <f t="shared" ref="AL1046" si="3075">AL1045</f>
        <v>0</v>
      </c>
      <c r="AM1046" s="304"/>
    </row>
    <row r="1047" spans="1:39" ht="15" hidden="1" customHeight="1" outlineLevel="1">
      <c r="A1047" s="530"/>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30">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30"/>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3076">Z1048</f>
        <v>0</v>
      </c>
      <c r="AA1049" s="409">
        <f t="shared" ref="AA1049" si="3077">AA1048</f>
        <v>0</v>
      </c>
      <c r="AB1049" s="409">
        <f t="shared" ref="AB1049" si="3078">AB1048</f>
        <v>0</v>
      </c>
      <c r="AC1049" s="409">
        <f t="shared" ref="AC1049" si="3079">AC1048</f>
        <v>0</v>
      </c>
      <c r="AD1049" s="409">
        <f t="shared" ref="AD1049" si="3080">AD1048</f>
        <v>0</v>
      </c>
      <c r="AE1049" s="409">
        <f t="shared" ref="AE1049" si="3081">AE1048</f>
        <v>0</v>
      </c>
      <c r="AF1049" s="409">
        <f t="shared" ref="AF1049" si="3082">AF1048</f>
        <v>0</v>
      </c>
      <c r="AG1049" s="409">
        <f t="shared" ref="AG1049" si="3083">AG1048</f>
        <v>0</v>
      </c>
      <c r="AH1049" s="409">
        <f t="shared" ref="AH1049" si="3084">AH1048</f>
        <v>0</v>
      </c>
      <c r="AI1049" s="409">
        <f t="shared" ref="AI1049" si="3085">AI1048</f>
        <v>0</v>
      </c>
      <c r="AJ1049" s="409">
        <f t="shared" ref="AJ1049" si="3086">AJ1048</f>
        <v>0</v>
      </c>
      <c r="AK1049" s="409">
        <f t="shared" ref="AK1049" si="3087">AK1048</f>
        <v>0</v>
      </c>
      <c r="AL1049" s="409">
        <f t="shared" ref="AL1049" si="3088">AL1048</f>
        <v>0</v>
      </c>
      <c r="AM1049" s="304"/>
    </row>
    <row r="1050" spans="1:39" ht="15" hidden="1" customHeight="1" outlineLevel="1">
      <c r="A1050" s="530"/>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30">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30"/>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3089">Z1051</f>
        <v>0</v>
      </c>
      <c r="AA1052" s="409">
        <f t="shared" ref="AA1052" si="3090">AA1051</f>
        <v>0</v>
      </c>
      <c r="AB1052" s="409">
        <f t="shared" ref="AB1052" si="3091">AB1051</f>
        <v>0</v>
      </c>
      <c r="AC1052" s="409">
        <f t="shared" ref="AC1052" si="3092">AC1051</f>
        <v>0</v>
      </c>
      <c r="AD1052" s="409">
        <f t="shared" ref="AD1052" si="3093">AD1051</f>
        <v>0</v>
      </c>
      <c r="AE1052" s="409">
        <f t="shared" ref="AE1052" si="3094">AE1051</f>
        <v>0</v>
      </c>
      <c r="AF1052" s="409">
        <f t="shared" ref="AF1052" si="3095">AF1051</f>
        <v>0</v>
      </c>
      <c r="AG1052" s="409">
        <f t="shared" ref="AG1052" si="3096">AG1051</f>
        <v>0</v>
      </c>
      <c r="AH1052" s="409">
        <f t="shared" ref="AH1052" si="3097">AH1051</f>
        <v>0</v>
      </c>
      <c r="AI1052" s="409">
        <f t="shared" ref="AI1052" si="3098">AI1051</f>
        <v>0</v>
      </c>
      <c r="AJ1052" s="409">
        <f t="shared" ref="AJ1052" si="3099">AJ1051</f>
        <v>0</v>
      </c>
      <c r="AK1052" s="409">
        <f t="shared" ref="AK1052" si="3100">AK1051</f>
        <v>0</v>
      </c>
      <c r="AL1052" s="409">
        <f t="shared" ref="AL1052" si="3101">AL1051</f>
        <v>0</v>
      </c>
      <c r="AM1052" s="304"/>
    </row>
    <row r="1053" spans="1:39" ht="15" hidden="1" customHeight="1" outlineLevel="1">
      <c r="A1053" s="530"/>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30">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30"/>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3102">Z1054</f>
        <v>0</v>
      </c>
      <c r="AA1055" s="409">
        <f t="shared" ref="AA1055" si="3103">AA1054</f>
        <v>0</v>
      </c>
      <c r="AB1055" s="409">
        <f t="shared" ref="AB1055" si="3104">AB1054</f>
        <v>0</v>
      </c>
      <c r="AC1055" s="409">
        <f t="shared" ref="AC1055" si="3105">AC1054</f>
        <v>0</v>
      </c>
      <c r="AD1055" s="409">
        <f t="shared" ref="AD1055" si="3106">AD1054</f>
        <v>0</v>
      </c>
      <c r="AE1055" s="409">
        <f t="shared" ref="AE1055" si="3107">AE1054</f>
        <v>0</v>
      </c>
      <c r="AF1055" s="409">
        <f t="shared" ref="AF1055" si="3108">AF1054</f>
        <v>0</v>
      </c>
      <c r="AG1055" s="409">
        <f t="shared" ref="AG1055" si="3109">AG1054</f>
        <v>0</v>
      </c>
      <c r="AH1055" s="409">
        <f t="shared" ref="AH1055" si="3110">AH1054</f>
        <v>0</v>
      </c>
      <c r="AI1055" s="409">
        <f t="shared" ref="AI1055" si="3111">AI1054</f>
        <v>0</v>
      </c>
      <c r="AJ1055" s="409">
        <f t="shared" ref="AJ1055" si="3112">AJ1054</f>
        <v>0</v>
      </c>
      <c r="AK1055" s="409">
        <f t="shared" ref="AK1055" si="3113">AK1054</f>
        <v>0</v>
      </c>
      <c r="AL1055" s="409">
        <f t="shared" ref="AL1055" si="3114">AL1054</f>
        <v>0</v>
      </c>
      <c r="AM1055" s="304"/>
    </row>
    <row r="1056" spans="1:39" ht="15" hidden="1" customHeight="1" outlineLevel="1">
      <c r="A1056" s="530"/>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30"/>
      <c r="B1057" s="286" t="s">
        <v>500</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30">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30"/>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3115">Z1058</f>
        <v>0</v>
      </c>
      <c r="AA1059" s="409">
        <f t="shared" ref="AA1059" si="3116">AA1058</f>
        <v>0</v>
      </c>
      <c r="AB1059" s="409">
        <f t="shared" ref="AB1059" si="3117">AB1058</f>
        <v>0</v>
      </c>
      <c r="AC1059" s="409">
        <f t="shared" ref="AC1059" si="3118">AC1058</f>
        <v>0</v>
      </c>
      <c r="AD1059" s="409">
        <f t="shared" ref="AD1059" si="3119">AD1058</f>
        <v>0</v>
      </c>
      <c r="AE1059" s="409">
        <f t="shared" ref="AE1059" si="3120">AE1058</f>
        <v>0</v>
      </c>
      <c r="AF1059" s="409">
        <f t="shared" ref="AF1059" si="3121">AF1058</f>
        <v>0</v>
      </c>
      <c r="AG1059" s="409">
        <f t="shared" ref="AG1059" si="3122">AG1058</f>
        <v>0</v>
      </c>
      <c r="AH1059" s="409">
        <f t="shared" ref="AH1059" si="3123">AH1058</f>
        <v>0</v>
      </c>
      <c r="AI1059" s="409">
        <f t="shared" ref="AI1059" si="3124">AI1058</f>
        <v>0</v>
      </c>
      <c r="AJ1059" s="409">
        <f t="shared" ref="AJ1059" si="3125">AJ1058</f>
        <v>0</v>
      </c>
      <c r="AK1059" s="409">
        <f t="shared" ref="AK1059" si="3126">AK1058</f>
        <v>0</v>
      </c>
      <c r="AL1059" s="409">
        <f t="shared" ref="AL1059" si="3127">AL1058</f>
        <v>0</v>
      </c>
      <c r="AM1059" s="304"/>
    </row>
    <row r="1060" spans="1:39" ht="15" hidden="1" customHeight="1" outlineLevel="1">
      <c r="A1060" s="530"/>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30">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30"/>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3128">Z1061</f>
        <v>0</v>
      </c>
      <c r="AA1062" s="409">
        <f t="shared" ref="AA1062" si="3129">AA1061</f>
        <v>0</v>
      </c>
      <c r="AB1062" s="409">
        <f t="shared" ref="AB1062" si="3130">AB1061</f>
        <v>0</v>
      </c>
      <c r="AC1062" s="409">
        <f t="shared" ref="AC1062" si="3131">AC1061</f>
        <v>0</v>
      </c>
      <c r="AD1062" s="409">
        <f t="shared" ref="AD1062" si="3132">AD1061</f>
        <v>0</v>
      </c>
      <c r="AE1062" s="409">
        <f t="shared" ref="AE1062" si="3133">AE1061</f>
        <v>0</v>
      </c>
      <c r="AF1062" s="409">
        <f t="shared" ref="AF1062" si="3134">AF1061</f>
        <v>0</v>
      </c>
      <c r="AG1062" s="409">
        <f t="shared" ref="AG1062" si="3135">AG1061</f>
        <v>0</v>
      </c>
      <c r="AH1062" s="409">
        <f t="shared" ref="AH1062" si="3136">AH1061</f>
        <v>0</v>
      </c>
      <c r="AI1062" s="409">
        <f t="shared" ref="AI1062" si="3137">AI1061</f>
        <v>0</v>
      </c>
      <c r="AJ1062" s="409">
        <f t="shared" ref="AJ1062" si="3138">AJ1061</f>
        <v>0</v>
      </c>
      <c r="AK1062" s="409">
        <f t="shared" ref="AK1062" si="3139">AK1061</f>
        <v>0</v>
      </c>
      <c r="AL1062" s="409">
        <f t="shared" ref="AL1062" si="3140">AL1061</f>
        <v>0</v>
      </c>
      <c r="AM1062" s="304"/>
    </row>
    <row r="1063" spans="1:39" ht="15" hidden="1" customHeight="1" outlineLevel="1">
      <c r="A1063" s="530"/>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30">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30"/>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3141">Z1064</f>
        <v>0</v>
      </c>
      <c r="AA1065" s="409">
        <f t="shared" ref="AA1065" si="3142">AA1064</f>
        <v>0</v>
      </c>
      <c r="AB1065" s="409">
        <f t="shared" ref="AB1065" si="3143">AB1064</f>
        <v>0</v>
      </c>
      <c r="AC1065" s="409">
        <f t="shared" ref="AC1065" si="3144">AC1064</f>
        <v>0</v>
      </c>
      <c r="AD1065" s="409">
        <f t="shared" ref="AD1065" si="3145">AD1064</f>
        <v>0</v>
      </c>
      <c r="AE1065" s="409">
        <f t="shared" ref="AE1065" si="3146">AE1064</f>
        <v>0</v>
      </c>
      <c r="AF1065" s="409">
        <f t="shared" ref="AF1065" si="3147">AF1064</f>
        <v>0</v>
      </c>
      <c r="AG1065" s="409">
        <f t="shared" ref="AG1065" si="3148">AG1064</f>
        <v>0</v>
      </c>
      <c r="AH1065" s="409">
        <f t="shared" ref="AH1065" si="3149">AH1064</f>
        <v>0</v>
      </c>
      <c r="AI1065" s="409">
        <f t="shared" ref="AI1065" si="3150">AI1064</f>
        <v>0</v>
      </c>
      <c r="AJ1065" s="409">
        <f t="shared" ref="AJ1065" si="3151">AJ1064</f>
        <v>0</v>
      </c>
      <c r="AK1065" s="409">
        <f t="shared" ref="AK1065" si="3152">AK1064</f>
        <v>0</v>
      </c>
      <c r="AL1065" s="409">
        <f t="shared" ref="AL1065" si="3153">AL1064</f>
        <v>0</v>
      </c>
      <c r="AM1065" s="304"/>
    </row>
    <row r="1066" spans="1:39" ht="15" hidden="1" customHeight="1" outlineLevel="1">
      <c r="A1066" s="530"/>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30"/>
      <c r="B1067" s="286" t="s">
        <v>501</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30">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30"/>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3154">Z1068</f>
        <v>0</v>
      </c>
      <c r="AA1069" s="409">
        <f t="shared" ref="AA1069" si="3155">AA1068</f>
        <v>0</v>
      </c>
      <c r="AB1069" s="409">
        <f t="shared" ref="AB1069" si="3156">AB1068</f>
        <v>0</v>
      </c>
      <c r="AC1069" s="409">
        <f t="shared" ref="AC1069" si="3157">AC1068</f>
        <v>0</v>
      </c>
      <c r="AD1069" s="409">
        <f t="shared" ref="AD1069" si="3158">AD1068</f>
        <v>0</v>
      </c>
      <c r="AE1069" s="409">
        <f t="shared" ref="AE1069" si="3159">AE1068</f>
        <v>0</v>
      </c>
      <c r="AF1069" s="409">
        <f t="shared" ref="AF1069" si="3160">AF1068</f>
        <v>0</v>
      </c>
      <c r="AG1069" s="409">
        <f t="shared" ref="AG1069" si="3161">AG1068</f>
        <v>0</v>
      </c>
      <c r="AH1069" s="409">
        <f t="shared" ref="AH1069" si="3162">AH1068</f>
        <v>0</v>
      </c>
      <c r="AI1069" s="409">
        <f t="shared" ref="AI1069" si="3163">AI1068</f>
        <v>0</v>
      </c>
      <c r="AJ1069" s="409">
        <f t="shared" ref="AJ1069" si="3164">AJ1068</f>
        <v>0</v>
      </c>
      <c r="AK1069" s="409">
        <f t="shared" ref="AK1069" si="3165">AK1068</f>
        <v>0</v>
      </c>
      <c r="AL1069" s="409">
        <f t="shared" ref="AL1069" si="3166">AL1068</f>
        <v>0</v>
      </c>
      <c r="AM1069" s="304"/>
    </row>
    <row r="1070" spans="1:39" ht="15" hidden="1" customHeight="1" outlineLevel="1">
      <c r="A1070" s="530"/>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30">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30"/>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3167">Z1071</f>
        <v>0</v>
      </c>
      <c r="AA1072" s="409">
        <f t="shared" ref="AA1072" si="3168">AA1071</f>
        <v>0</v>
      </c>
      <c r="AB1072" s="409">
        <f t="shared" ref="AB1072" si="3169">AB1071</f>
        <v>0</v>
      </c>
      <c r="AC1072" s="409">
        <f t="shared" ref="AC1072" si="3170">AC1071</f>
        <v>0</v>
      </c>
      <c r="AD1072" s="409">
        <f t="shared" ref="AD1072" si="3171">AD1071</f>
        <v>0</v>
      </c>
      <c r="AE1072" s="409">
        <f t="shared" ref="AE1072" si="3172">AE1071</f>
        <v>0</v>
      </c>
      <c r="AF1072" s="409">
        <f t="shared" ref="AF1072" si="3173">AF1071</f>
        <v>0</v>
      </c>
      <c r="AG1072" s="409">
        <f t="shared" ref="AG1072" si="3174">AG1071</f>
        <v>0</v>
      </c>
      <c r="AH1072" s="409">
        <f t="shared" ref="AH1072" si="3175">AH1071</f>
        <v>0</v>
      </c>
      <c r="AI1072" s="409">
        <f t="shared" ref="AI1072" si="3176">AI1071</f>
        <v>0</v>
      </c>
      <c r="AJ1072" s="409">
        <f t="shared" ref="AJ1072" si="3177">AJ1071</f>
        <v>0</v>
      </c>
      <c r="AK1072" s="409">
        <f t="shared" ref="AK1072" si="3178">AK1071</f>
        <v>0</v>
      </c>
      <c r="AL1072" s="409">
        <f t="shared" ref="AL1072" si="3179">AL1071</f>
        <v>0</v>
      </c>
      <c r="AM1072" s="304"/>
    </row>
    <row r="1073" spans="1:39" ht="15" hidden="1" customHeight="1" outlineLevel="1">
      <c r="A1073" s="530"/>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30">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30"/>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3180">Z1074</f>
        <v>0</v>
      </c>
      <c r="AA1075" s="409">
        <f t="shared" ref="AA1075" si="3181">AA1074</f>
        <v>0</v>
      </c>
      <c r="AB1075" s="409">
        <f t="shared" ref="AB1075" si="3182">AB1074</f>
        <v>0</v>
      </c>
      <c r="AC1075" s="409">
        <f t="shared" ref="AC1075" si="3183">AC1074</f>
        <v>0</v>
      </c>
      <c r="AD1075" s="409">
        <f t="shared" ref="AD1075" si="3184">AD1074</f>
        <v>0</v>
      </c>
      <c r="AE1075" s="409">
        <f t="shared" ref="AE1075" si="3185">AE1074</f>
        <v>0</v>
      </c>
      <c r="AF1075" s="409">
        <f t="shared" ref="AF1075" si="3186">AF1074</f>
        <v>0</v>
      </c>
      <c r="AG1075" s="409">
        <f t="shared" ref="AG1075" si="3187">AG1074</f>
        <v>0</v>
      </c>
      <c r="AH1075" s="409">
        <f t="shared" ref="AH1075" si="3188">AH1074</f>
        <v>0</v>
      </c>
      <c r="AI1075" s="409">
        <f t="shared" ref="AI1075" si="3189">AI1074</f>
        <v>0</v>
      </c>
      <c r="AJ1075" s="409">
        <f t="shared" ref="AJ1075" si="3190">AJ1074</f>
        <v>0</v>
      </c>
      <c r="AK1075" s="409">
        <f t="shared" ref="AK1075" si="3191">AK1074</f>
        <v>0</v>
      </c>
      <c r="AL1075" s="409">
        <f t="shared" ref="AL1075" si="3192">AL1074</f>
        <v>0</v>
      </c>
      <c r="AM1075" s="304"/>
    </row>
    <row r="1076" spans="1:39" ht="15" hidden="1" customHeight="1" outlineLevel="1">
      <c r="A1076" s="530"/>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30">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30"/>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3193">Z1077</f>
        <v>0</v>
      </c>
      <c r="AA1078" s="409">
        <f t="shared" ref="AA1078" si="3194">AA1077</f>
        <v>0</v>
      </c>
      <c r="AB1078" s="409">
        <f t="shared" ref="AB1078" si="3195">AB1077</f>
        <v>0</v>
      </c>
      <c r="AC1078" s="409">
        <f t="shared" ref="AC1078" si="3196">AC1077</f>
        <v>0</v>
      </c>
      <c r="AD1078" s="409">
        <f t="shared" ref="AD1078" si="3197">AD1077</f>
        <v>0</v>
      </c>
      <c r="AE1078" s="409">
        <f t="shared" ref="AE1078" si="3198">AE1077</f>
        <v>0</v>
      </c>
      <c r="AF1078" s="409">
        <f t="shared" ref="AF1078" si="3199">AF1077</f>
        <v>0</v>
      </c>
      <c r="AG1078" s="409">
        <f t="shared" ref="AG1078" si="3200">AG1077</f>
        <v>0</v>
      </c>
      <c r="AH1078" s="409">
        <f t="shared" ref="AH1078" si="3201">AH1077</f>
        <v>0</v>
      </c>
      <c r="AI1078" s="409">
        <f t="shared" ref="AI1078" si="3202">AI1077</f>
        <v>0</v>
      </c>
      <c r="AJ1078" s="409">
        <f t="shared" ref="AJ1078" si="3203">AJ1077</f>
        <v>0</v>
      </c>
      <c r="AK1078" s="409">
        <f t="shared" ref="AK1078" si="3204">AK1077</f>
        <v>0</v>
      </c>
      <c r="AL1078" s="409">
        <f t="shared" ref="AL1078" si="3205">AL1077</f>
        <v>0</v>
      </c>
      <c r="AM1078" s="304"/>
    </row>
    <row r="1079" spans="1:39" ht="15" hidden="1" customHeight="1" outlineLevel="1">
      <c r="A1079" s="530"/>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30">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30"/>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3206">Z1080</f>
        <v>0</v>
      </c>
      <c r="AA1081" s="409">
        <f t="shared" ref="AA1081" si="3207">AA1080</f>
        <v>0</v>
      </c>
      <c r="AB1081" s="409">
        <f t="shared" ref="AB1081" si="3208">AB1080</f>
        <v>0</v>
      </c>
      <c r="AC1081" s="409">
        <f t="shared" ref="AC1081" si="3209">AC1080</f>
        <v>0</v>
      </c>
      <c r="AD1081" s="409">
        <f t="shared" ref="AD1081" si="3210">AD1080</f>
        <v>0</v>
      </c>
      <c r="AE1081" s="409">
        <f t="shared" ref="AE1081" si="3211">AE1080</f>
        <v>0</v>
      </c>
      <c r="AF1081" s="409">
        <f t="shared" ref="AF1081" si="3212">AF1080</f>
        <v>0</v>
      </c>
      <c r="AG1081" s="409">
        <f t="shared" ref="AG1081" si="3213">AG1080</f>
        <v>0</v>
      </c>
      <c r="AH1081" s="409">
        <f t="shared" ref="AH1081" si="3214">AH1080</f>
        <v>0</v>
      </c>
      <c r="AI1081" s="409">
        <f t="shared" ref="AI1081" si="3215">AI1080</f>
        <v>0</v>
      </c>
      <c r="AJ1081" s="409">
        <f t="shared" ref="AJ1081" si="3216">AJ1080</f>
        <v>0</v>
      </c>
      <c r="AK1081" s="409">
        <f t="shared" ref="AK1081" si="3217">AK1080</f>
        <v>0</v>
      </c>
      <c r="AL1081" s="409">
        <f t="shared" ref="AL1081" si="3218">AL1080</f>
        <v>0</v>
      </c>
      <c r="AM1081" s="304"/>
    </row>
    <row r="1082" spans="1:39" ht="15" hidden="1" customHeight="1" outlineLevel="1">
      <c r="A1082" s="530"/>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30">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30"/>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3219">Z1083</f>
        <v>0</v>
      </c>
      <c r="AA1084" s="409">
        <f t="shared" ref="AA1084" si="3220">AA1083</f>
        <v>0</v>
      </c>
      <c r="AB1084" s="409">
        <f t="shared" ref="AB1084" si="3221">AB1083</f>
        <v>0</v>
      </c>
      <c r="AC1084" s="409">
        <f t="shared" ref="AC1084" si="3222">AC1083</f>
        <v>0</v>
      </c>
      <c r="AD1084" s="409">
        <f t="shared" ref="AD1084" si="3223">AD1083</f>
        <v>0</v>
      </c>
      <c r="AE1084" s="409">
        <f t="shared" ref="AE1084" si="3224">AE1083</f>
        <v>0</v>
      </c>
      <c r="AF1084" s="409">
        <f t="shared" ref="AF1084" si="3225">AF1083</f>
        <v>0</v>
      </c>
      <c r="AG1084" s="409">
        <f t="shared" ref="AG1084" si="3226">AG1083</f>
        <v>0</v>
      </c>
      <c r="AH1084" s="409">
        <f t="shared" ref="AH1084" si="3227">AH1083</f>
        <v>0</v>
      </c>
      <c r="AI1084" s="409">
        <f t="shared" ref="AI1084" si="3228">AI1083</f>
        <v>0</v>
      </c>
      <c r="AJ1084" s="409">
        <f t="shared" ref="AJ1084" si="3229">AJ1083</f>
        <v>0</v>
      </c>
      <c r="AK1084" s="409">
        <f t="shared" ref="AK1084" si="3230">AK1083</f>
        <v>0</v>
      </c>
      <c r="AL1084" s="409">
        <f t="shared" ref="AL1084" si="3231">AL1083</f>
        <v>0</v>
      </c>
      <c r="AM1084" s="304"/>
    </row>
    <row r="1085" spans="1:39" ht="15" hidden="1" customHeight="1" outlineLevel="1">
      <c r="A1085" s="530"/>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30">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30"/>
      <c r="B1087" s="292" t="s">
        <v>346</v>
      </c>
      <c r="C1087" s="289" t="s">
        <v>163</v>
      </c>
      <c r="D1087" s="293"/>
      <c r="E1087" s="293"/>
      <c r="F1087" s="293"/>
      <c r="G1087" s="293"/>
      <c r="H1087" s="293"/>
      <c r="I1087" s="293"/>
      <c r="J1087" s="293"/>
      <c r="K1087" s="293"/>
      <c r="L1087" s="293"/>
      <c r="M1087" s="293"/>
      <c r="N1087" s="466"/>
      <c r="O1087" s="293"/>
      <c r="P1087" s="293"/>
      <c r="Q1087" s="293"/>
      <c r="R1087" s="293"/>
      <c r="S1087" s="293"/>
      <c r="T1087" s="293"/>
      <c r="U1087" s="293"/>
      <c r="V1087" s="293"/>
      <c r="W1087" s="293"/>
      <c r="X1087" s="293"/>
      <c r="Y1087" s="409">
        <f>Y1086</f>
        <v>0</v>
      </c>
      <c r="Z1087" s="409">
        <f t="shared" ref="Z1087" si="3232">Z1086</f>
        <v>0</v>
      </c>
      <c r="AA1087" s="409">
        <f t="shared" ref="AA1087" si="3233">AA1086</f>
        <v>0</v>
      </c>
      <c r="AB1087" s="409">
        <f t="shared" ref="AB1087" si="3234">AB1086</f>
        <v>0</v>
      </c>
      <c r="AC1087" s="409">
        <f t="shared" ref="AC1087" si="3235">AC1086</f>
        <v>0</v>
      </c>
      <c r="AD1087" s="409">
        <f t="shared" ref="AD1087" si="3236">AD1086</f>
        <v>0</v>
      </c>
      <c r="AE1087" s="409">
        <f t="shared" ref="AE1087" si="3237">AE1086</f>
        <v>0</v>
      </c>
      <c r="AF1087" s="409">
        <f t="shared" ref="AF1087" si="3238">AF1086</f>
        <v>0</v>
      </c>
      <c r="AG1087" s="409">
        <f t="shared" ref="AG1087" si="3239">AG1086</f>
        <v>0</v>
      </c>
      <c r="AH1087" s="409">
        <f t="shared" ref="AH1087" si="3240">AH1086</f>
        <v>0</v>
      </c>
      <c r="AI1087" s="409">
        <f t="shared" ref="AI1087" si="3241">AI1086</f>
        <v>0</v>
      </c>
      <c r="AJ1087" s="409">
        <f t="shared" ref="AJ1087" si="3242">AJ1086</f>
        <v>0</v>
      </c>
      <c r="AK1087" s="409">
        <f t="shared" ref="AK1087" si="3243">AK1086</f>
        <v>0</v>
      </c>
      <c r="AL1087" s="409">
        <f t="shared" ref="AL1087" si="3244">AL1086</f>
        <v>0</v>
      </c>
      <c r="AM1087" s="304"/>
    </row>
    <row r="1088" spans="1:39" ht="15" hidden="1" customHeight="1" outlineLevel="1">
      <c r="A1088" s="530"/>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30">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30"/>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3245">Z1089</f>
        <v>0</v>
      </c>
      <c r="AA1090" s="409">
        <f t="shared" ref="AA1090" si="3246">AA1089</f>
        <v>0</v>
      </c>
      <c r="AB1090" s="409">
        <f t="shared" ref="AB1090" si="3247">AB1089</f>
        <v>0</v>
      </c>
      <c r="AC1090" s="409">
        <f t="shared" ref="AC1090" si="3248">AC1089</f>
        <v>0</v>
      </c>
      <c r="AD1090" s="409">
        <f t="shared" ref="AD1090" si="3249">AD1089</f>
        <v>0</v>
      </c>
      <c r="AE1090" s="409">
        <f t="shared" ref="AE1090" si="3250">AE1089</f>
        <v>0</v>
      </c>
      <c r="AF1090" s="409">
        <f t="shared" ref="AF1090" si="3251">AF1089</f>
        <v>0</v>
      </c>
      <c r="AG1090" s="409">
        <f t="shared" ref="AG1090" si="3252">AG1089</f>
        <v>0</v>
      </c>
      <c r="AH1090" s="409">
        <f t="shared" ref="AH1090" si="3253">AH1089</f>
        <v>0</v>
      </c>
      <c r="AI1090" s="409">
        <f t="shared" ref="AI1090" si="3254">AI1089</f>
        <v>0</v>
      </c>
      <c r="AJ1090" s="409">
        <f t="shared" ref="AJ1090" si="3255">AJ1089</f>
        <v>0</v>
      </c>
      <c r="AK1090" s="409">
        <f t="shared" ref="AK1090" si="3256">AK1089</f>
        <v>0</v>
      </c>
      <c r="AL1090" s="409">
        <f t="shared" ref="AL1090" si="3257">AL1089</f>
        <v>0</v>
      </c>
      <c r="AM1090" s="304"/>
    </row>
    <row r="1091" spans="1:39" ht="15" hidden="1" customHeight="1" outlineLevel="1">
      <c r="A1091" s="530"/>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30">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30"/>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3258">Z1092</f>
        <v>0</v>
      </c>
      <c r="AA1093" s="409">
        <f t="shared" ref="AA1093" si="3259">AA1092</f>
        <v>0</v>
      </c>
      <c r="AB1093" s="409">
        <f t="shared" ref="AB1093" si="3260">AB1092</f>
        <v>0</v>
      </c>
      <c r="AC1093" s="409">
        <f t="shared" ref="AC1093" si="3261">AC1092</f>
        <v>0</v>
      </c>
      <c r="AD1093" s="409">
        <f t="shared" ref="AD1093" si="3262">AD1092</f>
        <v>0</v>
      </c>
      <c r="AE1093" s="409">
        <f t="shared" ref="AE1093" si="3263">AE1092</f>
        <v>0</v>
      </c>
      <c r="AF1093" s="409">
        <f t="shared" ref="AF1093" si="3264">AF1092</f>
        <v>0</v>
      </c>
      <c r="AG1093" s="409">
        <f t="shared" ref="AG1093" si="3265">AG1092</f>
        <v>0</v>
      </c>
      <c r="AH1093" s="409">
        <f t="shared" ref="AH1093" si="3266">AH1092</f>
        <v>0</v>
      </c>
      <c r="AI1093" s="409">
        <f t="shared" ref="AI1093" si="3267">AI1092</f>
        <v>0</v>
      </c>
      <c r="AJ1093" s="409">
        <f t="shared" ref="AJ1093" si="3268">AJ1092</f>
        <v>0</v>
      </c>
      <c r="AK1093" s="409">
        <f t="shared" ref="AK1093" si="3269">AK1092</f>
        <v>0</v>
      </c>
      <c r="AL1093" s="409">
        <f t="shared" ref="AL1093" si="3270">AL1092</f>
        <v>0</v>
      </c>
      <c r="AM1093" s="304"/>
    </row>
    <row r="1094" spans="1:39" ht="15" hidden="1" customHeight="1" outlineLevel="1">
      <c r="A1094" s="530"/>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5" hidden="1" customHeight="1" outlineLevel="1">
      <c r="A1095" s="530">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30"/>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3271">Z1095</f>
        <v>0</v>
      </c>
      <c r="AA1096" s="409">
        <f t="shared" ref="AA1096" si="3272">AA1095</f>
        <v>0</v>
      </c>
      <c r="AB1096" s="409">
        <f t="shared" ref="AB1096" si="3273">AB1095</f>
        <v>0</v>
      </c>
      <c r="AC1096" s="409">
        <f t="shared" ref="AC1096" si="3274">AC1095</f>
        <v>0</v>
      </c>
      <c r="AD1096" s="409">
        <f t="shared" ref="AD1096" si="3275">AD1095</f>
        <v>0</v>
      </c>
      <c r="AE1096" s="409">
        <f t="shared" ref="AE1096" si="3276">AE1095</f>
        <v>0</v>
      </c>
      <c r="AF1096" s="409">
        <f t="shared" ref="AF1096" si="3277">AF1095</f>
        <v>0</v>
      </c>
      <c r="AG1096" s="409">
        <f t="shared" ref="AG1096" si="3278">AG1095</f>
        <v>0</v>
      </c>
      <c r="AH1096" s="409">
        <f t="shared" ref="AH1096" si="3279">AH1095</f>
        <v>0</v>
      </c>
      <c r="AI1096" s="409">
        <f t="shared" ref="AI1096" si="3280">AI1095</f>
        <v>0</v>
      </c>
      <c r="AJ1096" s="409">
        <f t="shared" ref="AJ1096" si="3281">AJ1095</f>
        <v>0</v>
      </c>
      <c r="AK1096" s="409">
        <f t="shared" ref="AK1096" si="3282">AK1095</f>
        <v>0</v>
      </c>
      <c r="AL1096" s="409">
        <f t="shared" ref="AL1096" si="3283">AL1095</f>
        <v>0</v>
      </c>
      <c r="AM1096" s="304"/>
    </row>
    <row r="1097" spans="1:39" ht="15" hidden="1" customHeight="1" outlineLevel="1">
      <c r="A1097" s="530"/>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2.15" hidden="1" customHeight="1" outlineLevel="1">
      <c r="A1098" s="530">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30"/>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3284">Z1098</f>
        <v>0</v>
      </c>
      <c r="AA1099" s="409">
        <f t="shared" ref="AA1099" si="3285">AA1098</f>
        <v>0</v>
      </c>
      <c r="AB1099" s="409">
        <f t="shared" ref="AB1099" si="3286">AB1098</f>
        <v>0</v>
      </c>
      <c r="AC1099" s="409">
        <f t="shared" ref="AC1099" si="3287">AC1098</f>
        <v>0</v>
      </c>
      <c r="AD1099" s="409">
        <f t="shared" ref="AD1099" si="3288">AD1098</f>
        <v>0</v>
      </c>
      <c r="AE1099" s="409">
        <f t="shared" ref="AE1099" si="3289">AE1098</f>
        <v>0</v>
      </c>
      <c r="AF1099" s="409">
        <f t="shared" ref="AF1099" si="3290">AF1098</f>
        <v>0</v>
      </c>
      <c r="AG1099" s="409">
        <f t="shared" ref="AG1099" si="3291">AG1098</f>
        <v>0</v>
      </c>
      <c r="AH1099" s="409">
        <f t="shared" ref="AH1099" si="3292">AH1098</f>
        <v>0</v>
      </c>
      <c r="AI1099" s="409">
        <f t="shared" ref="AI1099" si="3293">AI1098</f>
        <v>0</v>
      </c>
      <c r="AJ1099" s="409">
        <f t="shared" ref="AJ1099" si="3294">AJ1098</f>
        <v>0</v>
      </c>
      <c r="AK1099" s="409">
        <f t="shared" ref="AK1099" si="3295">AK1098</f>
        <v>0</v>
      </c>
      <c r="AL1099" s="409">
        <f t="shared" ref="AL1099" si="3296">AL1098</f>
        <v>0</v>
      </c>
      <c r="AM1099" s="304"/>
    </row>
    <row r="1100" spans="1:39" ht="15" hidden="1" customHeight="1" outlineLevel="1">
      <c r="A1100" s="530"/>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5" hidden="1" customHeight="1" outlineLevel="1">
      <c r="A1101" s="530">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30"/>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3297">Z1101</f>
        <v>0</v>
      </c>
      <c r="AA1102" s="409">
        <f t="shared" ref="AA1102" si="3298">AA1101</f>
        <v>0</v>
      </c>
      <c r="AB1102" s="409">
        <f t="shared" ref="AB1102" si="3299">AB1101</f>
        <v>0</v>
      </c>
      <c r="AC1102" s="409">
        <f t="shared" ref="AC1102" si="3300">AC1101</f>
        <v>0</v>
      </c>
      <c r="AD1102" s="409">
        <f t="shared" ref="AD1102" si="3301">AD1101</f>
        <v>0</v>
      </c>
      <c r="AE1102" s="409">
        <f t="shared" ref="AE1102" si="3302">AE1101</f>
        <v>0</v>
      </c>
      <c r="AF1102" s="409">
        <f t="shared" ref="AF1102" si="3303">AF1101</f>
        <v>0</v>
      </c>
      <c r="AG1102" s="409">
        <f t="shared" ref="AG1102" si="3304">AG1101</f>
        <v>0</v>
      </c>
      <c r="AH1102" s="409">
        <f t="shared" ref="AH1102" si="3305">AH1101</f>
        <v>0</v>
      </c>
      <c r="AI1102" s="409">
        <f t="shared" ref="AI1102" si="3306">AI1101</f>
        <v>0</v>
      </c>
      <c r="AJ1102" s="409">
        <f t="shared" ref="AJ1102" si="3307">AJ1101</f>
        <v>0</v>
      </c>
      <c r="AK1102" s="409">
        <f t="shared" ref="AK1102" si="3308">AK1101</f>
        <v>0</v>
      </c>
      <c r="AL1102" s="409">
        <f t="shared" ref="AL1102" si="3309">AL1101</f>
        <v>0</v>
      </c>
      <c r="AM1102" s="304"/>
    </row>
    <row r="1103" spans="1:39" ht="15" hidden="1" customHeight="1" outlineLevel="1">
      <c r="A1103" s="530"/>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75" hidden="1" customHeight="1" outlineLevel="1">
      <c r="A1104" s="530">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30"/>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3310">Z1104</f>
        <v>0</v>
      </c>
      <c r="AA1105" s="409">
        <f t="shared" ref="AA1105" si="3311">AA1104</f>
        <v>0</v>
      </c>
      <c r="AB1105" s="409">
        <f t="shared" ref="AB1105" si="3312">AB1104</f>
        <v>0</v>
      </c>
      <c r="AC1105" s="409">
        <f t="shared" ref="AC1105" si="3313">AC1104</f>
        <v>0</v>
      </c>
      <c r="AD1105" s="409">
        <f t="shared" ref="AD1105" si="3314">AD1104</f>
        <v>0</v>
      </c>
      <c r="AE1105" s="409">
        <f t="shared" ref="AE1105" si="3315">AE1104</f>
        <v>0</v>
      </c>
      <c r="AF1105" s="409">
        <f t="shared" ref="AF1105" si="3316">AF1104</f>
        <v>0</v>
      </c>
      <c r="AG1105" s="409">
        <f t="shared" ref="AG1105" si="3317">AG1104</f>
        <v>0</v>
      </c>
      <c r="AH1105" s="409">
        <f t="shared" ref="AH1105" si="3318">AH1104</f>
        <v>0</v>
      </c>
      <c r="AI1105" s="409">
        <f t="shared" ref="AI1105" si="3319">AI1104</f>
        <v>0</v>
      </c>
      <c r="AJ1105" s="409">
        <f t="shared" ref="AJ1105" si="3320">AJ1104</f>
        <v>0</v>
      </c>
      <c r="AK1105" s="409">
        <f t="shared" ref="AK1105" si="3321">AK1104</f>
        <v>0</v>
      </c>
      <c r="AL1105" s="409">
        <f t="shared" ref="AL1105" si="3322">AL1104</f>
        <v>0</v>
      </c>
      <c r="AM1105" s="304"/>
    </row>
    <row r="1106" spans="1:39" ht="15" hidden="1" customHeight="1" outlineLevel="1">
      <c r="A1106" s="530"/>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30">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30"/>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3323">Z1107</f>
        <v>0</v>
      </c>
      <c r="AA1108" s="409">
        <f t="shared" ref="AA1108" si="3324">AA1107</f>
        <v>0</v>
      </c>
      <c r="AB1108" s="409">
        <f t="shared" ref="AB1108" si="3325">AB1107</f>
        <v>0</v>
      </c>
      <c r="AC1108" s="409">
        <f t="shared" ref="AC1108" si="3326">AC1107</f>
        <v>0</v>
      </c>
      <c r="AD1108" s="409">
        <f t="shared" ref="AD1108" si="3327">AD1107</f>
        <v>0</v>
      </c>
      <c r="AE1108" s="409">
        <f t="shared" ref="AE1108" si="3328">AE1107</f>
        <v>0</v>
      </c>
      <c r="AF1108" s="409">
        <f t="shared" ref="AF1108" si="3329">AF1107</f>
        <v>0</v>
      </c>
      <c r="AG1108" s="409">
        <f t="shared" ref="AG1108" si="3330">AG1107</f>
        <v>0</v>
      </c>
      <c r="AH1108" s="409">
        <f t="shared" ref="AH1108" si="3331">AH1107</f>
        <v>0</v>
      </c>
      <c r="AI1108" s="409">
        <f t="shared" ref="AI1108" si="3332">AI1107</f>
        <v>0</v>
      </c>
      <c r="AJ1108" s="409">
        <f t="shared" ref="AJ1108" si="3333">AJ1107</f>
        <v>0</v>
      </c>
      <c r="AK1108" s="409">
        <f t="shared" ref="AK1108" si="3334">AK1107</f>
        <v>0</v>
      </c>
      <c r="AL1108" s="409">
        <f t="shared" ref="AL1108" si="3335">AL1107</f>
        <v>0</v>
      </c>
      <c r="AM1108" s="304"/>
    </row>
    <row r="1109" spans="1:39" ht="15" hidden="1" customHeight="1" outlineLevel="1">
      <c r="A1109" s="530"/>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45"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45">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ht="15">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ht="15">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1.15E-2</v>
      </c>
      <c r="AA1113" s="339">
        <f>HLOOKUP(AA$35,'3.  Distribution Rates'!$C$122:$P$133,12,FALSE)</f>
        <v>2.7039</v>
      </c>
      <c r="AB1113" s="339">
        <f>HLOOKUP(AB$35,'3.  Distribution Rates'!$C$122:$P$133,12,FALSE)</f>
        <v>19.649100000000001</v>
      </c>
      <c r="AC1113" s="339">
        <f>HLOOKUP(AC$35,'3.  Distribution Rates'!$C$122:$P$133,12,FALSE)</f>
        <v>9.5854999999999997</v>
      </c>
      <c r="AD1113" s="339">
        <f>HLOOKUP(AD$35,'3.  Distribution Rates'!$C$122:$P$133,12,FALSE)</f>
        <v>2.1999999999999999E-2</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ht="15">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99.576449598769784</v>
      </c>
      <c r="AA1114" s="376">
        <f>'4.  2011-2014 LRAM'!AA143*AA1113</f>
        <v>1.4652364161205664</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7">
        <f t="shared" ref="AM1114:AM1123" si="3336">SUM(Y1114:AL1114)</f>
        <v>101.04168601489035</v>
      </c>
    </row>
    <row r="1115" spans="1:39" ht="15">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455.21180029400574</v>
      </c>
      <c r="AA1115" s="376">
        <f>'4.  2011-2014 LRAM'!AA272*AA1113</f>
        <v>275.09656629599374</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7">
        <f t="shared" si="3336"/>
        <v>730.30836658999942</v>
      </c>
    </row>
    <row r="1116" spans="1:39" ht="15">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618.38297855065889</v>
      </c>
      <c r="AA1116" s="376">
        <f>'4.  2011-2014 LRAM'!AA401*AA1113</f>
        <v>106.54830602693855</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7">
        <f t="shared" si="3336"/>
        <v>724.93128457759747</v>
      </c>
    </row>
    <row r="1117" spans="1:39" ht="15">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811.81677047499988</v>
      </c>
      <c r="AA1117" s="376">
        <f>'4.  2011-2014 LRAM'!AA531*AA1113</f>
        <v>410.98556983845674</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7">
        <f t="shared" si="3336"/>
        <v>1222.8023403134566</v>
      </c>
    </row>
    <row r="1118" spans="1:39" ht="15">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3337">Y212*Y1113</f>
        <v>0</v>
      </c>
      <c r="Z1118" s="376">
        <f t="shared" si="3337"/>
        <v>4342.6681571241888</v>
      </c>
      <c r="AA1118" s="376">
        <f t="shared" si="3337"/>
        <v>728.32995822141322</v>
      </c>
      <c r="AB1118" s="376">
        <f t="shared" si="3337"/>
        <v>0</v>
      </c>
      <c r="AC1118" s="376">
        <f t="shared" si="3337"/>
        <v>0</v>
      </c>
      <c r="AD1118" s="376">
        <f t="shared" si="3337"/>
        <v>0</v>
      </c>
      <c r="AE1118" s="376">
        <f t="shared" si="3337"/>
        <v>0</v>
      </c>
      <c r="AF1118" s="376">
        <f t="shared" si="3337"/>
        <v>0</v>
      </c>
      <c r="AG1118" s="376">
        <f t="shared" si="3337"/>
        <v>0</v>
      </c>
      <c r="AH1118" s="376">
        <f t="shared" si="3337"/>
        <v>0</v>
      </c>
      <c r="AI1118" s="376">
        <f t="shared" si="3337"/>
        <v>0</v>
      </c>
      <c r="AJ1118" s="376">
        <f t="shared" si="3337"/>
        <v>0</v>
      </c>
      <c r="AK1118" s="376">
        <f t="shared" si="3337"/>
        <v>0</v>
      </c>
      <c r="AL1118" s="376">
        <f t="shared" si="3337"/>
        <v>0</v>
      </c>
      <c r="AM1118" s="627">
        <f t="shared" si="3336"/>
        <v>5070.9981153456019</v>
      </c>
    </row>
    <row r="1119" spans="1:39" ht="15">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3338">Y395*Y1113</f>
        <v>0</v>
      </c>
      <c r="Z1119" s="376">
        <f t="shared" si="3338"/>
        <v>207.71753850252065</v>
      </c>
      <c r="AA1119" s="376">
        <f t="shared" si="3338"/>
        <v>882.55152251444702</v>
      </c>
      <c r="AB1119" s="376">
        <f t="shared" si="3338"/>
        <v>0</v>
      </c>
      <c r="AC1119" s="376">
        <f t="shared" si="3338"/>
        <v>0</v>
      </c>
      <c r="AD1119" s="376">
        <f t="shared" si="3338"/>
        <v>0</v>
      </c>
      <c r="AE1119" s="376">
        <f t="shared" si="3338"/>
        <v>0</v>
      </c>
      <c r="AF1119" s="376">
        <f t="shared" si="3338"/>
        <v>0</v>
      </c>
      <c r="AG1119" s="376">
        <f t="shared" si="3338"/>
        <v>0</v>
      </c>
      <c r="AH1119" s="376">
        <f t="shared" si="3338"/>
        <v>0</v>
      </c>
      <c r="AI1119" s="376">
        <f t="shared" si="3338"/>
        <v>0</v>
      </c>
      <c r="AJ1119" s="376">
        <f t="shared" si="3338"/>
        <v>0</v>
      </c>
      <c r="AK1119" s="376">
        <f t="shared" si="3338"/>
        <v>0</v>
      </c>
      <c r="AL1119" s="376">
        <f t="shared" si="3338"/>
        <v>0</v>
      </c>
      <c r="AM1119" s="627">
        <f t="shared" si="3336"/>
        <v>1090.2690610169677</v>
      </c>
    </row>
    <row r="1120" spans="1:39" ht="15">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3339">Y578*Y1113</f>
        <v>0</v>
      </c>
      <c r="Z1120" s="376">
        <f t="shared" si="3339"/>
        <v>4048.1157918541958</v>
      </c>
      <c r="AA1120" s="376">
        <f t="shared" si="3339"/>
        <v>2388.2384320667916</v>
      </c>
      <c r="AB1120" s="376">
        <f t="shared" si="3339"/>
        <v>0</v>
      </c>
      <c r="AC1120" s="376">
        <f t="shared" si="3339"/>
        <v>0</v>
      </c>
      <c r="AD1120" s="376">
        <f t="shared" si="3339"/>
        <v>0</v>
      </c>
      <c r="AE1120" s="376">
        <f t="shared" si="3339"/>
        <v>0</v>
      </c>
      <c r="AF1120" s="376">
        <f t="shared" si="3339"/>
        <v>0</v>
      </c>
      <c r="AG1120" s="376">
        <f t="shared" si="3339"/>
        <v>0</v>
      </c>
      <c r="AH1120" s="376">
        <f t="shared" si="3339"/>
        <v>0</v>
      </c>
      <c r="AI1120" s="376">
        <f t="shared" si="3339"/>
        <v>0</v>
      </c>
      <c r="AJ1120" s="376">
        <f t="shared" si="3339"/>
        <v>0</v>
      </c>
      <c r="AK1120" s="376">
        <f t="shared" si="3339"/>
        <v>0</v>
      </c>
      <c r="AL1120" s="376">
        <f t="shared" si="3339"/>
        <v>0</v>
      </c>
      <c r="AM1120" s="627">
        <f t="shared" si="3336"/>
        <v>6436.3542239209874</v>
      </c>
    </row>
    <row r="1121" spans="2:39" ht="15">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3340">Y761*Y1113</f>
        <v>0</v>
      </c>
      <c r="Z1121" s="376">
        <f t="shared" si="3340"/>
        <v>0</v>
      </c>
      <c r="AA1121" s="376">
        <f t="shared" si="3340"/>
        <v>0</v>
      </c>
      <c r="AB1121" s="376">
        <f t="shared" si="3340"/>
        <v>0</v>
      </c>
      <c r="AC1121" s="376">
        <f t="shared" si="3340"/>
        <v>0</v>
      </c>
      <c r="AD1121" s="376">
        <f t="shared" si="3340"/>
        <v>0</v>
      </c>
      <c r="AE1121" s="376">
        <f t="shared" si="3340"/>
        <v>0</v>
      </c>
      <c r="AF1121" s="376">
        <f t="shared" si="3340"/>
        <v>0</v>
      </c>
      <c r="AG1121" s="376">
        <f t="shared" si="3340"/>
        <v>0</v>
      </c>
      <c r="AH1121" s="376">
        <f t="shared" si="3340"/>
        <v>0</v>
      </c>
      <c r="AI1121" s="376">
        <f t="shared" si="3340"/>
        <v>0</v>
      </c>
      <c r="AJ1121" s="376">
        <f t="shared" si="3340"/>
        <v>0</v>
      </c>
      <c r="AK1121" s="376">
        <f t="shared" si="3340"/>
        <v>0</v>
      </c>
      <c r="AL1121" s="376">
        <f t="shared" si="3340"/>
        <v>0</v>
      </c>
      <c r="AM1121" s="627">
        <f t="shared" si="3336"/>
        <v>0</v>
      </c>
    </row>
    <row r="1122" spans="2:39" ht="15">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3341">Y944*Y1113</f>
        <v>0</v>
      </c>
      <c r="Z1122" s="376">
        <f t="shared" si="3341"/>
        <v>0</v>
      </c>
      <c r="AA1122" s="376">
        <f t="shared" si="3341"/>
        <v>0</v>
      </c>
      <c r="AB1122" s="376">
        <f t="shared" si="3341"/>
        <v>0</v>
      </c>
      <c r="AC1122" s="376">
        <f t="shared" si="3341"/>
        <v>0</v>
      </c>
      <c r="AD1122" s="376">
        <f t="shared" si="3341"/>
        <v>0</v>
      </c>
      <c r="AE1122" s="376">
        <f t="shared" si="3341"/>
        <v>0</v>
      </c>
      <c r="AF1122" s="376">
        <f t="shared" si="3341"/>
        <v>0</v>
      </c>
      <c r="AG1122" s="376">
        <f t="shared" si="3341"/>
        <v>0</v>
      </c>
      <c r="AH1122" s="376">
        <f t="shared" si="3341"/>
        <v>0</v>
      </c>
      <c r="AI1122" s="376">
        <f t="shared" si="3341"/>
        <v>0</v>
      </c>
      <c r="AJ1122" s="376">
        <f t="shared" si="3341"/>
        <v>0</v>
      </c>
      <c r="AK1122" s="376">
        <f t="shared" si="3341"/>
        <v>0</v>
      </c>
      <c r="AL1122" s="376">
        <f t="shared" si="3341"/>
        <v>0</v>
      </c>
      <c r="AM1122" s="627">
        <f t="shared" si="3336"/>
        <v>0</v>
      </c>
    </row>
    <row r="1123" spans="2:39" ht="15">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3342">AA1110*AA1113</f>
        <v>0</v>
      </c>
      <c r="AB1123" s="376">
        <f t="shared" si="3342"/>
        <v>0</v>
      </c>
      <c r="AC1123" s="376">
        <f t="shared" si="3342"/>
        <v>0</v>
      </c>
      <c r="AD1123" s="376">
        <f t="shared" si="3342"/>
        <v>0</v>
      </c>
      <c r="AE1123" s="376">
        <f t="shared" si="3342"/>
        <v>0</v>
      </c>
      <c r="AF1123" s="376">
        <f t="shared" si="3342"/>
        <v>0</v>
      </c>
      <c r="AG1123" s="376">
        <f t="shared" si="3342"/>
        <v>0</v>
      </c>
      <c r="AH1123" s="376">
        <f t="shared" si="3342"/>
        <v>0</v>
      </c>
      <c r="AI1123" s="376">
        <f t="shared" si="3342"/>
        <v>0</v>
      </c>
      <c r="AJ1123" s="376">
        <f t="shared" si="3342"/>
        <v>0</v>
      </c>
      <c r="AK1123" s="376">
        <f t="shared" si="3342"/>
        <v>0</v>
      </c>
      <c r="AL1123" s="376">
        <f t="shared" si="3342"/>
        <v>0</v>
      </c>
      <c r="AM1123" s="627">
        <f t="shared" si="3336"/>
        <v>0</v>
      </c>
    </row>
    <row r="1124" spans="2:39" ht="15.45">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3343">SUM(Z1114:Z1123)</f>
        <v>10583.48948639934</v>
      </c>
      <c r="AA1124" s="344">
        <f t="shared" si="3343"/>
        <v>4793.2155913801616</v>
      </c>
      <c r="AB1124" s="344">
        <f t="shared" si="3343"/>
        <v>0</v>
      </c>
      <c r="AC1124" s="344">
        <f t="shared" si="3343"/>
        <v>0</v>
      </c>
      <c r="AD1124" s="344">
        <f t="shared" si="3343"/>
        <v>0</v>
      </c>
      <c r="AE1124" s="344">
        <f t="shared" si="3343"/>
        <v>0</v>
      </c>
      <c r="AF1124" s="344">
        <f>SUM(AF1114:AF1123)</f>
        <v>0</v>
      </c>
      <c r="AG1124" s="344">
        <f t="shared" ref="AG1124:AL1124" si="3344">SUM(AG1114:AG1123)</f>
        <v>0</v>
      </c>
      <c r="AH1124" s="344">
        <f t="shared" si="3344"/>
        <v>0</v>
      </c>
      <c r="AI1124" s="344">
        <f t="shared" si="3344"/>
        <v>0</v>
      </c>
      <c r="AJ1124" s="344">
        <f t="shared" si="3344"/>
        <v>0</v>
      </c>
      <c r="AK1124" s="344">
        <f t="shared" si="3344"/>
        <v>0</v>
      </c>
      <c r="AL1124" s="344">
        <f t="shared" si="3344"/>
        <v>0</v>
      </c>
      <c r="AM1124" s="405">
        <f>SUM(AM1114:AM1123)</f>
        <v>15376.705077779501</v>
      </c>
    </row>
    <row r="1125" spans="2:39" ht="15.45">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3345">Z1111*Z1113</f>
        <v>0</v>
      </c>
      <c r="AA1125" s="345">
        <f>AA1111*AA1113</f>
        <v>0</v>
      </c>
      <c r="AB1125" s="345">
        <f t="shared" si="3345"/>
        <v>0</v>
      </c>
      <c r="AC1125" s="345">
        <f t="shared" si="3345"/>
        <v>0</v>
      </c>
      <c r="AD1125" s="345">
        <f t="shared" si="3345"/>
        <v>0</v>
      </c>
      <c r="AE1125" s="345">
        <f t="shared" si="3345"/>
        <v>0</v>
      </c>
      <c r="AF1125" s="345">
        <f t="shared" ref="AF1125:AL1125" si="3346">AF1111*AF1113</f>
        <v>0</v>
      </c>
      <c r="AG1125" s="345">
        <f t="shared" si="3346"/>
        <v>0</v>
      </c>
      <c r="AH1125" s="345">
        <f t="shared" si="3346"/>
        <v>0</v>
      </c>
      <c r="AI1125" s="345">
        <f t="shared" si="3346"/>
        <v>0</v>
      </c>
      <c r="AJ1125" s="345">
        <f t="shared" si="3346"/>
        <v>0</v>
      </c>
      <c r="AK1125" s="345">
        <f t="shared" si="3346"/>
        <v>0</v>
      </c>
      <c r="AL1125" s="345">
        <f t="shared" si="3346"/>
        <v>0</v>
      </c>
      <c r="AM1125" s="405">
        <f>SUM(Y1125:AL1125)</f>
        <v>0</v>
      </c>
    </row>
    <row r="1126" spans="2:39" ht="15.45">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15376.705077779501</v>
      </c>
    </row>
    <row r="1127" spans="2:39" ht="15">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583</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6" zoomScale="90" zoomScaleNormal="90" workbookViewId="0">
      <selection activeCell="C173" sqref="C173"/>
    </sheetView>
  </sheetViews>
  <sheetFormatPr defaultColWidth="9" defaultRowHeight="14.6"/>
  <cols>
    <col min="1" max="1" width="4.53515625" style="12" customWidth="1"/>
    <col min="2" max="2" width="19.53515625" style="11" customWidth="1"/>
    <col min="3" max="3" width="31" style="12" customWidth="1"/>
    <col min="4" max="4" width="5" style="12" customWidth="1"/>
    <col min="5" max="5" width="14.3046875" style="12" customWidth="1"/>
    <col min="6" max="6" width="15" style="12" customWidth="1"/>
    <col min="7" max="7" width="11.382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3515625" style="12" customWidth="1"/>
    <col min="17" max="17" width="14" style="12" customWidth="1"/>
    <col min="18" max="18" width="15.53515625" style="12" customWidth="1"/>
    <col min="19" max="19" width="14" style="12" customWidth="1"/>
    <col min="20" max="22" width="15" style="12" customWidth="1"/>
    <col min="23" max="23" width="13.382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5"/>
      <c r="H4" s="176"/>
      <c r="I4" s="177"/>
      <c r="J4" s="177"/>
      <c r="K4" s="177"/>
      <c r="L4" s="177"/>
      <c r="M4" s="177"/>
      <c r="N4" s="175"/>
      <c r="O4" s="175"/>
      <c r="P4" s="175"/>
      <c r="Q4" s="175"/>
      <c r="R4" s="175"/>
      <c r="S4" s="175"/>
      <c r="T4" s="175"/>
      <c r="U4" s="175"/>
      <c r="V4" s="175"/>
      <c r="W4" s="178"/>
    </row>
    <row r="5" spans="1:28" s="9" customFormat="1" ht="25.5" customHeight="1" thickBot="1">
      <c r="B5" s="48"/>
      <c r="C5" s="129" t="s">
        <v>172</v>
      </c>
      <c r="D5" s="175"/>
      <c r="E5" s="175"/>
      <c r="F5" s="17"/>
      <c r="G5" s="175"/>
      <c r="H5" s="176"/>
      <c r="I5" s="177"/>
      <c r="J5" s="177"/>
      <c r="K5" s="177"/>
      <c r="L5" s="177"/>
      <c r="M5" s="177"/>
      <c r="N5" s="175"/>
      <c r="O5" s="175"/>
      <c r="P5" s="175"/>
      <c r="Q5" s="175"/>
      <c r="R5" s="175"/>
      <c r="S5" s="175"/>
      <c r="T5" s="175"/>
      <c r="U5" s="175"/>
      <c r="V5" s="175"/>
      <c r="W5" s="17"/>
    </row>
    <row r="6" spans="1:28" s="9" customFormat="1" ht="31.5" customHeight="1" thickBot="1">
      <c r="B6" s="88"/>
      <c r="C6" s="608" t="s">
        <v>551</v>
      </c>
      <c r="D6" s="175"/>
      <c r="E6" s="175"/>
      <c r="F6" s="17"/>
      <c r="G6" s="175"/>
      <c r="H6" s="176"/>
      <c r="I6" s="177"/>
      <c r="J6" s="177"/>
      <c r="K6" s="177"/>
      <c r="L6" s="177"/>
      <c r="M6" s="177"/>
      <c r="N6" s="175"/>
      <c r="O6" s="175"/>
      <c r="P6" s="175"/>
      <c r="Q6" s="175"/>
      <c r="R6" s="175"/>
      <c r="S6" s="175"/>
      <c r="T6" s="175"/>
      <c r="U6" s="175"/>
      <c r="V6" s="175"/>
      <c r="W6" s="17"/>
    </row>
    <row r="7" spans="1:28" s="9" customFormat="1" ht="25.4" customHeight="1">
      <c r="B7" s="88"/>
      <c r="C7" s="175"/>
      <c r="D7" s="175"/>
      <c r="E7" s="175"/>
      <c r="F7" s="17"/>
      <c r="G7" s="175"/>
      <c r="H7" s="176"/>
      <c r="I7" s="177"/>
      <c r="J7" s="177"/>
      <c r="K7" s="177"/>
      <c r="L7" s="177"/>
      <c r="M7" s="177"/>
      <c r="N7" s="175"/>
      <c r="O7" s="175"/>
      <c r="P7" s="175"/>
      <c r="Q7" s="175"/>
      <c r="R7" s="175"/>
      <c r="S7" s="175"/>
      <c r="T7" s="175"/>
      <c r="U7" s="175"/>
      <c r="V7" s="175"/>
      <c r="W7" s="17"/>
    </row>
    <row r="8" spans="1:28" s="9" customFormat="1" ht="36" customHeight="1">
      <c r="A8" s="26"/>
      <c r="B8" s="116" t="s">
        <v>504</v>
      </c>
      <c r="C8" s="916" t="s">
        <v>660</v>
      </c>
      <c r="D8" s="916"/>
      <c r="E8" s="916"/>
      <c r="F8" s="916"/>
      <c r="G8" s="916"/>
      <c r="H8" s="916"/>
      <c r="I8" s="916"/>
      <c r="J8" s="916"/>
      <c r="K8" s="916"/>
      <c r="L8" s="916"/>
      <c r="M8" s="916"/>
      <c r="N8" s="916"/>
      <c r="O8" s="916"/>
      <c r="P8" s="916"/>
      <c r="Q8" s="916"/>
      <c r="R8" s="916"/>
      <c r="S8" s="916"/>
      <c r="T8" s="105"/>
      <c r="U8" s="105"/>
      <c r="V8" s="105"/>
      <c r="W8" s="105"/>
    </row>
    <row r="9" spans="1:28" s="9" customFormat="1" ht="47.15" customHeight="1">
      <c r="B9" s="55"/>
      <c r="C9" s="878" t="s">
        <v>671</v>
      </c>
      <c r="D9" s="878"/>
      <c r="E9" s="878"/>
      <c r="F9" s="878"/>
      <c r="G9" s="878"/>
      <c r="H9" s="878"/>
      <c r="I9" s="878"/>
      <c r="J9" s="878"/>
      <c r="K9" s="878"/>
      <c r="L9" s="878"/>
      <c r="M9" s="878"/>
      <c r="N9" s="878"/>
      <c r="O9" s="878"/>
      <c r="P9" s="878"/>
      <c r="Q9" s="878"/>
      <c r="R9" s="878"/>
      <c r="S9" s="878"/>
      <c r="T9" s="105"/>
      <c r="U9" s="105"/>
      <c r="V9" s="105"/>
      <c r="W9" s="105"/>
    </row>
    <row r="10" spans="1:28" s="9" customFormat="1" ht="38.15" customHeight="1">
      <c r="B10" s="88"/>
      <c r="C10" s="894" t="s">
        <v>672</v>
      </c>
      <c r="D10" s="878"/>
      <c r="E10" s="878"/>
      <c r="F10" s="878"/>
      <c r="G10" s="878"/>
      <c r="H10" s="878"/>
      <c r="I10" s="878"/>
      <c r="J10" s="878"/>
      <c r="K10" s="878"/>
      <c r="L10" s="878"/>
      <c r="M10" s="878"/>
      <c r="N10" s="878"/>
      <c r="O10" s="878"/>
      <c r="P10" s="878"/>
      <c r="Q10" s="878"/>
      <c r="R10" s="878"/>
      <c r="S10" s="878"/>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5" t="s">
        <v>235</v>
      </c>
      <c r="C12" s="915"/>
      <c r="D12" s="179"/>
      <c r="E12" s="180"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9" t="s">
        <v>63</v>
      </c>
      <c r="C14" s="200" t="s">
        <v>471</v>
      </c>
      <c r="D14" s="201"/>
      <c r="E14" s="202" t="s">
        <v>62</v>
      </c>
      <c r="F14" s="202" t="s">
        <v>493</v>
      </c>
      <c r="G14" s="202" t="s">
        <v>63</v>
      </c>
      <c r="H14" s="202" t="s">
        <v>64</v>
      </c>
      <c r="I14" s="202" t="str">
        <f>'1.  LRAMVA Summary'!D52</f>
        <v>Residential</v>
      </c>
      <c r="J14" s="202" t="str">
        <f>'1.  LRAMVA Summary'!E52</f>
        <v>GS&lt;50 kW</v>
      </c>
      <c r="K14" s="202" t="str">
        <f>'1.  LRAMVA Summary'!F52</f>
        <v>General Service 50 - 4,999 kW</v>
      </c>
      <c r="L14" s="202" t="str">
        <f>'1.  LRAMVA Summary'!G52</f>
        <v>Sentinel Lighting</v>
      </c>
      <c r="M14" s="202" t="str">
        <f>'1.  LRAMVA Summary'!H52</f>
        <v>Street Lighting</v>
      </c>
      <c r="N14" s="202" t="str">
        <f>'1.  LRAMVA Summary'!I52</f>
        <v>Unmetered Scattered Load</v>
      </c>
      <c r="O14" s="202" t="str">
        <f>'1.  LRAMVA Summary'!J52</f>
        <v/>
      </c>
      <c r="P14" s="202" t="str">
        <f>'1.  LRAMVA Summary'!K52</f>
        <v/>
      </c>
      <c r="Q14" s="202" t="str">
        <f>'1.  LRAMVA Summary'!L52</f>
        <v/>
      </c>
      <c r="R14" s="202" t="str">
        <f>'1.  LRAMVA Summary'!M52</f>
        <v/>
      </c>
      <c r="S14" s="202" t="str">
        <f>'1.  LRAMVA Summary'!N52</f>
        <v/>
      </c>
      <c r="T14" s="202" t="str">
        <f>'1.  LRAMVA Summary'!O52</f>
        <v/>
      </c>
      <c r="U14" s="202" t="str">
        <f>'1.  LRAMVA Summary'!P52</f>
        <v/>
      </c>
      <c r="V14" s="202" t="str">
        <f>'1.  LRAMVA Summary'!Q52</f>
        <v/>
      </c>
      <c r="W14" s="202" t="str">
        <f>'1.  LRAMVA Summary'!R52</f>
        <v>Total</v>
      </c>
    </row>
    <row r="15" spans="1:28" s="9" customFormat="1">
      <c r="B15" s="203" t="s">
        <v>44</v>
      </c>
      <c r="C15" s="203">
        <v>1.47E-2</v>
      </c>
      <c r="D15" s="204"/>
      <c r="E15" s="205">
        <v>40544</v>
      </c>
      <c r="F15" s="206">
        <v>2011</v>
      </c>
      <c r="G15" s="207" t="s">
        <v>65</v>
      </c>
      <c r="H15" s="208">
        <f>C$15/12</f>
        <v>1.225E-3</v>
      </c>
      <c r="I15" s="209">
        <f>SUM('1.  LRAMVA Summary'!D$54:D$55)*(MONTH($E15)-1)/12*$H15</f>
        <v>0</v>
      </c>
      <c r="J15" s="209">
        <f>SUM('1.  LRAMVA Summary'!E$54:E$55)*(MONTH($E15)-1)/12*$H15</f>
        <v>0</v>
      </c>
      <c r="K15" s="209">
        <f>SUM('1.  LRAMVA Summary'!F$54:F$55)*(MONTH($E15)-1)/12*$H15</f>
        <v>0</v>
      </c>
      <c r="L15" s="209">
        <f>SUM('1.  LRAMVA Summary'!G$54:G$55)*(MONTH($E15)-1)/12*$H15</f>
        <v>0</v>
      </c>
      <c r="M15" s="209">
        <f>SUM('1.  LRAMVA Summary'!H$54:H$55)*(MONTH($E15)-1)/12*$H15</f>
        <v>0</v>
      </c>
      <c r="N15" s="209">
        <f>SUM('1.  LRAMVA Summary'!I$54:I$55)*(MONTH($E15)-1)/12*$H15</f>
        <v>0</v>
      </c>
      <c r="O15" s="209">
        <f>SUM('1.  LRAMVA Summary'!J$54:J$55)*(MONTH($E15)-1)/12*$H15</f>
        <v>0</v>
      </c>
      <c r="P15" s="209">
        <f>SUM('1.  LRAMVA Summary'!K$54:K$55)*(MONTH($E15)-1)/12*$H15</f>
        <v>0</v>
      </c>
      <c r="Q15" s="209">
        <f>SUM('1.  LRAMVA Summary'!L$54:L$55)*(MONTH($E15)-1)/12*$H15</f>
        <v>0</v>
      </c>
      <c r="R15" s="209">
        <f>SUM('1.  LRAMVA Summary'!M$54:M$55)*(MONTH($E15)-1)/12*$H15</f>
        <v>0</v>
      </c>
      <c r="S15" s="209">
        <f>SUM('1.  LRAMVA Summary'!N$54:N$55)*(MONTH($E15)-1)/12*$H15</f>
        <v>0</v>
      </c>
      <c r="T15" s="209">
        <f>SUM('1.  LRAMVA Summary'!O$54:O$55)*(MONTH($E15)-1)/12*$H15</f>
        <v>0</v>
      </c>
      <c r="U15" s="209">
        <f>SUM('1.  LRAMVA Summary'!P$54:P$55)*(MONTH($E15)-1)/12*$H15</f>
        <v>0</v>
      </c>
      <c r="V15" s="209">
        <f>SUM('1.  LRAMVA Summary'!Q$54:Q$55)*(MONTH($E15)-1)/12*$H15</f>
        <v>0</v>
      </c>
      <c r="W15" s="210">
        <f>SUM(I15:V15)</f>
        <v>0</v>
      </c>
    </row>
    <row r="16" spans="1:28" s="9" customFormat="1">
      <c r="B16" s="211" t="s">
        <v>45</v>
      </c>
      <c r="C16" s="211">
        <v>1.47E-2</v>
      </c>
      <c r="D16" s="204"/>
      <c r="E16" s="205">
        <v>40575</v>
      </c>
      <c r="F16" s="206">
        <v>2011</v>
      </c>
      <c r="G16" s="207" t="s">
        <v>65</v>
      </c>
      <c r="H16" s="208">
        <f>C$15/12</f>
        <v>1.225E-3</v>
      </c>
      <c r="I16" s="209">
        <f>SUM('1.  LRAMVA Summary'!D$54:D$55)*(MONTH($E16)-1)/12*$H16</f>
        <v>0</v>
      </c>
      <c r="J16" s="209">
        <f>SUM('1.  LRAMVA Summary'!E$54:E$55)*(MONTH($E16)-1)/12*$H16</f>
        <v>0</v>
      </c>
      <c r="K16" s="209">
        <f>SUM('1.  LRAMVA Summary'!F$54:F$55)*(MONTH($E16)-1)/12*$H16</f>
        <v>0</v>
      </c>
      <c r="L16" s="209">
        <f>SUM('1.  LRAMVA Summary'!G$54:G$55)*(MONTH($E16)-1)/12*$H16</f>
        <v>0</v>
      </c>
      <c r="M16" s="209">
        <f>SUM('1.  LRAMVA Summary'!H$54:H$55)*(MONTH($E16)-1)/12*$H16</f>
        <v>0</v>
      </c>
      <c r="N16" s="209">
        <f>SUM('1.  LRAMVA Summary'!I$54:I$55)*(MONTH($E16)-1)/12*$H16</f>
        <v>0</v>
      </c>
      <c r="O16" s="209">
        <f>SUM('1.  LRAMVA Summary'!J$54:J$55)*(MONTH($E16)-1)/12*$H16</f>
        <v>0</v>
      </c>
      <c r="P16" s="209">
        <f>SUM('1.  LRAMVA Summary'!K$54:K$55)*(MONTH($E16)-1)/12*$H16</f>
        <v>0</v>
      </c>
      <c r="Q16" s="209">
        <f>SUM('1.  LRAMVA Summary'!L$54:L$55)*(MONTH($E16)-1)/12*$H16</f>
        <v>0</v>
      </c>
      <c r="R16" s="209">
        <f>SUM('1.  LRAMVA Summary'!M$54:M$55)*(MONTH($E16)-1)/12*$H16</f>
        <v>0</v>
      </c>
      <c r="S16" s="209">
        <f>SUM('1.  LRAMVA Summary'!N$54:N$55)*(MONTH($E16)-1)/12*$H16</f>
        <v>0</v>
      </c>
      <c r="T16" s="209">
        <f>SUM('1.  LRAMVA Summary'!O$54:O$55)*(MONTH($E16)-1)/12*$H16</f>
        <v>0</v>
      </c>
      <c r="U16" s="209">
        <f>SUM('1.  LRAMVA Summary'!P$54:P$55)*(MONTH($E16)-1)/12*$H16</f>
        <v>0</v>
      </c>
      <c r="V16" s="209">
        <f>SUM('1.  LRAMVA Summary'!Q$54:Q$55)*(MONTH($E16)-1)/12*$H16</f>
        <v>0</v>
      </c>
      <c r="W16" s="210">
        <f t="shared" ref="W16:W25" si="0">SUM(I16:V16)</f>
        <v>0</v>
      </c>
    </row>
    <row r="17" spans="2:23" s="9" customFormat="1">
      <c r="B17" s="211" t="s">
        <v>46</v>
      </c>
      <c r="C17" s="211">
        <v>1.47E-2</v>
      </c>
      <c r="D17" s="204"/>
      <c r="E17" s="205">
        <v>40603</v>
      </c>
      <c r="F17" s="206">
        <v>2011</v>
      </c>
      <c r="G17" s="207" t="s">
        <v>65</v>
      </c>
      <c r="H17" s="208">
        <f>C$15/12</f>
        <v>1.225E-3</v>
      </c>
      <c r="I17" s="209">
        <f>SUM('1.  LRAMVA Summary'!D$54:D$55)*(MONTH($E17)-1)/12*$H17</f>
        <v>0</v>
      </c>
      <c r="J17" s="209">
        <f>SUM('1.  LRAMVA Summary'!E$54:E$55)*(MONTH($E17)-1)/12*$H17</f>
        <v>0</v>
      </c>
      <c r="K17" s="209">
        <f>SUM('1.  LRAMVA Summary'!F$54:F$55)*(MONTH($E17)-1)/12*$H17</f>
        <v>0</v>
      </c>
      <c r="L17" s="209">
        <f>SUM('1.  LRAMVA Summary'!G$54:G$55)*(MONTH($E17)-1)/12*$H17</f>
        <v>0</v>
      </c>
      <c r="M17" s="209">
        <f>SUM('1.  LRAMVA Summary'!H$54:H$55)*(MONTH($E17)-1)/12*$H17</f>
        <v>0</v>
      </c>
      <c r="N17" s="209">
        <f>SUM('1.  LRAMVA Summary'!I$54:I$55)*(MONTH($E17)-1)/12*$H17</f>
        <v>0</v>
      </c>
      <c r="O17" s="209">
        <f>SUM('1.  LRAMVA Summary'!J$54:J$55)*(MONTH($E17)-1)/12*$H17</f>
        <v>0</v>
      </c>
      <c r="P17" s="209">
        <f>SUM('1.  LRAMVA Summary'!K$54:K$55)*(MONTH($E17)-1)/12*$H17</f>
        <v>0</v>
      </c>
      <c r="Q17" s="209">
        <f>SUM('1.  LRAMVA Summary'!L$54:L$55)*(MONTH($E17)-1)/12*$H17</f>
        <v>0</v>
      </c>
      <c r="R17" s="209">
        <f>SUM('1.  LRAMVA Summary'!M$54:M$55)*(MONTH($E17)-1)/12*$H17</f>
        <v>0</v>
      </c>
      <c r="S17" s="209">
        <f>SUM('1.  LRAMVA Summary'!N$54:N$55)*(MONTH($E17)-1)/12*$H17</f>
        <v>0</v>
      </c>
      <c r="T17" s="209">
        <f>SUM('1.  LRAMVA Summary'!O$54:O$55)*(MONTH($E17)-1)/12*$H17</f>
        <v>0</v>
      </c>
      <c r="U17" s="209">
        <f>SUM('1.  LRAMVA Summary'!P$54:P$55)*(MONTH($E17)-1)/12*$H17</f>
        <v>0</v>
      </c>
      <c r="V17" s="209">
        <f>SUM('1.  LRAMVA Summary'!Q$54:Q$55)*(MONTH($E17)-1)/12*$H17</f>
        <v>0</v>
      </c>
      <c r="W17" s="210">
        <f>SUM(I17:V17)</f>
        <v>0</v>
      </c>
    </row>
    <row r="18" spans="2:23" s="9" customFormat="1">
      <c r="B18" s="211" t="s">
        <v>47</v>
      </c>
      <c r="C18" s="211">
        <v>1.47E-2</v>
      </c>
      <c r="D18" s="204"/>
      <c r="E18" s="212">
        <v>40634</v>
      </c>
      <c r="F18" s="206">
        <v>2011</v>
      </c>
      <c r="G18" s="213" t="s">
        <v>66</v>
      </c>
      <c r="H18" s="208">
        <f>C$16/12</f>
        <v>1.225E-3</v>
      </c>
      <c r="I18" s="209">
        <f>SUM('1.  LRAMVA Summary'!D$54:D$55)*(MONTH($E18)-1)/12*$H18</f>
        <v>0</v>
      </c>
      <c r="J18" s="209">
        <f>SUM('1.  LRAMVA Summary'!E$54:E$55)*(MONTH($E18)-1)/12*$H18</f>
        <v>0</v>
      </c>
      <c r="K18" s="209">
        <f>SUM('1.  LRAMVA Summary'!F$54:F$55)*(MONTH($E18)-1)/12*$H18</f>
        <v>0</v>
      </c>
      <c r="L18" s="209">
        <f>SUM('1.  LRAMVA Summary'!G$54:G$55)*(MONTH($E18)-1)/12*$H18</f>
        <v>0</v>
      </c>
      <c r="M18" s="209">
        <f>SUM('1.  LRAMVA Summary'!H$54:H$55)*(MONTH($E18)-1)/12*$H18</f>
        <v>0</v>
      </c>
      <c r="N18" s="209">
        <f>SUM('1.  LRAMVA Summary'!I$54:I$55)*(MONTH($E18)-1)/12*$H18</f>
        <v>0</v>
      </c>
      <c r="O18" s="209">
        <f>SUM('1.  LRAMVA Summary'!J$54:J$55)*(MONTH($E18)-1)/12*$H18</f>
        <v>0</v>
      </c>
      <c r="P18" s="209">
        <f>SUM('1.  LRAMVA Summary'!K$54:K$55)*(MONTH($E18)-1)/12*$H18</f>
        <v>0</v>
      </c>
      <c r="Q18" s="209">
        <f>SUM('1.  LRAMVA Summary'!L$54:L$55)*(MONTH($E18)-1)/12*$H18</f>
        <v>0</v>
      </c>
      <c r="R18" s="209">
        <f>SUM('1.  LRAMVA Summary'!M$54:M$55)*(MONTH($E18)-1)/12*$H18</f>
        <v>0</v>
      </c>
      <c r="S18" s="209">
        <f>SUM('1.  LRAMVA Summary'!N$54:N$55)*(MONTH($E18)-1)/12*$H18</f>
        <v>0</v>
      </c>
      <c r="T18" s="209">
        <f>SUM('1.  LRAMVA Summary'!O$54:O$55)*(MONTH($E18)-1)/12*$H18</f>
        <v>0</v>
      </c>
      <c r="U18" s="209">
        <f>SUM('1.  LRAMVA Summary'!P$54:P$55)*(MONTH($E18)-1)/12*$H18</f>
        <v>0</v>
      </c>
      <c r="V18" s="209">
        <f>SUM('1.  LRAMVA Summary'!Q$54:Q$55)*(MONTH($E18)-1)/12*$H18</f>
        <v>0</v>
      </c>
      <c r="W18" s="210">
        <f>SUM(I18:V18)</f>
        <v>0</v>
      </c>
    </row>
    <row r="19" spans="2:23" s="9" customFormat="1">
      <c r="B19" s="211" t="s">
        <v>48</v>
      </c>
      <c r="C19" s="211">
        <v>1.47E-2</v>
      </c>
      <c r="D19" s="204"/>
      <c r="E19" s="212">
        <v>40664</v>
      </c>
      <c r="F19" s="206">
        <v>2011</v>
      </c>
      <c r="G19" s="213" t="s">
        <v>66</v>
      </c>
      <c r="H19" s="208">
        <f>C$16/12</f>
        <v>1.225E-3</v>
      </c>
      <c r="I19" s="209">
        <f>SUM('1.  LRAMVA Summary'!D$54:D$55)*(MONTH($E19)-1)/12*$H19</f>
        <v>0</v>
      </c>
      <c r="J19" s="209">
        <f>SUM('1.  LRAMVA Summary'!E$54:E$55)*(MONTH($E19)-1)/12*$H19</f>
        <v>0</v>
      </c>
      <c r="K19" s="209">
        <f>SUM('1.  LRAMVA Summary'!F$54:F$55)*(MONTH($E19)-1)/12*$H19</f>
        <v>0</v>
      </c>
      <c r="L19" s="209">
        <f>SUM('1.  LRAMVA Summary'!G$54:G$55)*(MONTH($E19)-1)/12*$H19</f>
        <v>0</v>
      </c>
      <c r="M19" s="209">
        <f>SUM('1.  LRAMVA Summary'!H$54:H$55)*(MONTH($E19)-1)/12*$H19</f>
        <v>0</v>
      </c>
      <c r="N19" s="209">
        <f>SUM('1.  LRAMVA Summary'!I$54:I$55)*(MONTH($E19)-1)/12*$H19</f>
        <v>0</v>
      </c>
      <c r="O19" s="209">
        <f>SUM('1.  LRAMVA Summary'!J$54:J$55)*(MONTH($E19)-1)/12*$H19</f>
        <v>0</v>
      </c>
      <c r="P19" s="209">
        <f>SUM('1.  LRAMVA Summary'!K$54:K$55)*(MONTH($E19)-1)/12*$H19</f>
        <v>0</v>
      </c>
      <c r="Q19" s="209">
        <f>SUM('1.  LRAMVA Summary'!L$54:L$55)*(MONTH($E19)-1)/12*$H19</f>
        <v>0</v>
      </c>
      <c r="R19" s="209">
        <f>SUM('1.  LRAMVA Summary'!M$54:M$55)*(MONTH($E19)-1)/12*$H19</f>
        <v>0</v>
      </c>
      <c r="S19" s="209">
        <f>SUM('1.  LRAMVA Summary'!N$54:N$55)*(MONTH($E19)-1)/12*$H19</f>
        <v>0</v>
      </c>
      <c r="T19" s="209">
        <f>SUM('1.  LRAMVA Summary'!O$54:O$55)*(MONTH($E19)-1)/12*$H19</f>
        <v>0</v>
      </c>
      <c r="U19" s="209">
        <f>SUM('1.  LRAMVA Summary'!P$54:P$55)*(MONTH($E19)-1)/12*$H19</f>
        <v>0</v>
      </c>
      <c r="V19" s="209">
        <f>SUM('1.  LRAMVA Summary'!Q$54:Q$55)*(MONTH($E19)-1)/12*$H19</f>
        <v>0</v>
      </c>
      <c r="W19" s="210">
        <f t="shared" si="0"/>
        <v>0</v>
      </c>
    </row>
    <row r="20" spans="2:23" s="9" customFormat="1">
      <c r="B20" s="211" t="s">
        <v>49</v>
      </c>
      <c r="C20" s="211">
        <v>1.47E-2</v>
      </c>
      <c r="D20" s="204"/>
      <c r="E20" s="212">
        <v>40695</v>
      </c>
      <c r="F20" s="206">
        <v>2011</v>
      </c>
      <c r="G20" s="213" t="s">
        <v>66</v>
      </c>
      <c r="H20" s="208">
        <f>C$16/12</f>
        <v>1.225E-3</v>
      </c>
      <c r="I20" s="209">
        <f>SUM('1.  LRAMVA Summary'!D$54:D$55)*(MONTH($E20)-1)/12*$H20</f>
        <v>0</v>
      </c>
      <c r="J20" s="209">
        <f>SUM('1.  LRAMVA Summary'!E$54:E$55)*(MONTH($E20)-1)/12*$H20</f>
        <v>0</v>
      </c>
      <c r="K20" s="209">
        <f>SUM('1.  LRAMVA Summary'!F$54:F$55)*(MONTH($E20)-1)/12*$H20</f>
        <v>0</v>
      </c>
      <c r="L20" s="209">
        <f>SUM('1.  LRAMVA Summary'!G$54:G$55)*(MONTH($E20)-1)/12*$H20</f>
        <v>0</v>
      </c>
      <c r="M20" s="209">
        <f>SUM('1.  LRAMVA Summary'!H$54:H$55)*(MONTH($E20)-1)/12*$H20</f>
        <v>0</v>
      </c>
      <c r="N20" s="209">
        <f>SUM('1.  LRAMVA Summary'!I$54:I$55)*(MONTH($E20)-1)/12*$H20</f>
        <v>0</v>
      </c>
      <c r="O20" s="209">
        <f>SUM('1.  LRAMVA Summary'!J$54:J$55)*(MONTH($E20)-1)/12*$H20</f>
        <v>0</v>
      </c>
      <c r="P20" s="209">
        <f>SUM('1.  LRAMVA Summary'!K$54:K$55)*(MONTH($E20)-1)/12*$H20</f>
        <v>0</v>
      </c>
      <c r="Q20" s="209">
        <f>SUM('1.  LRAMVA Summary'!L$54:L$55)*(MONTH($E20)-1)/12*$H20</f>
        <v>0</v>
      </c>
      <c r="R20" s="209">
        <f>SUM('1.  LRAMVA Summary'!M$54:M$55)*(MONTH($E20)-1)/12*$H20</f>
        <v>0</v>
      </c>
      <c r="S20" s="209">
        <f>SUM('1.  LRAMVA Summary'!N$54:N$55)*(MONTH($E20)-1)/12*$H20</f>
        <v>0</v>
      </c>
      <c r="T20" s="209">
        <f>SUM('1.  LRAMVA Summary'!O$54:O$55)*(MONTH($E20)-1)/12*$H20</f>
        <v>0</v>
      </c>
      <c r="U20" s="209">
        <f>SUM('1.  LRAMVA Summary'!P$54:P$55)*(MONTH($E20)-1)/12*$H20</f>
        <v>0</v>
      </c>
      <c r="V20" s="209">
        <f>SUM('1.  LRAMVA Summary'!Q$54:Q$55)*(MONTH($E20)-1)/12*$H20</f>
        <v>0</v>
      </c>
      <c r="W20" s="210">
        <f t="shared" si="0"/>
        <v>0</v>
      </c>
    </row>
    <row r="21" spans="2:23" s="9" customFormat="1">
      <c r="B21" s="211" t="s">
        <v>50</v>
      </c>
      <c r="C21" s="211">
        <v>1.47E-2</v>
      </c>
      <c r="D21" s="204"/>
      <c r="E21" s="212">
        <v>40725</v>
      </c>
      <c r="F21" s="206">
        <v>2011</v>
      </c>
      <c r="G21" s="213" t="s">
        <v>68</v>
      </c>
      <c r="H21" s="208">
        <f>C$17/12</f>
        <v>1.225E-3</v>
      </c>
      <c r="I21" s="209">
        <f>SUM('1.  LRAMVA Summary'!D$54:D$55)*(MONTH($E21)-1)/12*$H21</f>
        <v>0</v>
      </c>
      <c r="J21" s="209">
        <f>SUM('1.  LRAMVA Summary'!E$54:E$55)*(MONTH($E21)-1)/12*$H21</f>
        <v>0</v>
      </c>
      <c r="K21" s="209">
        <f>SUM('1.  LRAMVA Summary'!F$54:F$55)*(MONTH($E21)-1)/12*$H21</f>
        <v>0</v>
      </c>
      <c r="L21" s="209">
        <f>SUM('1.  LRAMVA Summary'!G$54:G$55)*(MONTH($E21)-1)/12*$H21</f>
        <v>0</v>
      </c>
      <c r="M21" s="209">
        <f>SUM('1.  LRAMVA Summary'!H$54:H$55)*(MONTH($E21)-1)/12*$H21</f>
        <v>0</v>
      </c>
      <c r="N21" s="209">
        <f>SUM('1.  LRAMVA Summary'!I$54:I$55)*(MONTH($E21)-1)/12*$H21</f>
        <v>0</v>
      </c>
      <c r="O21" s="209">
        <f>SUM('1.  LRAMVA Summary'!J$54:J$55)*(MONTH($E21)-1)/12*$H21</f>
        <v>0</v>
      </c>
      <c r="P21" s="209">
        <f>SUM('1.  LRAMVA Summary'!K$54:K$55)*(MONTH($E21)-1)/12*$H21</f>
        <v>0</v>
      </c>
      <c r="Q21" s="209">
        <f>SUM('1.  LRAMVA Summary'!L$54:L$55)*(MONTH($E21)-1)/12*$H21</f>
        <v>0</v>
      </c>
      <c r="R21" s="209">
        <f>SUM('1.  LRAMVA Summary'!M$54:M$55)*(MONTH($E21)-1)/12*$H21</f>
        <v>0</v>
      </c>
      <c r="S21" s="209">
        <f>SUM('1.  LRAMVA Summary'!N$54:N$55)*(MONTH($E21)-1)/12*$H21</f>
        <v>0</v>
      </c>
      <c r="T21" s="209">
        <f>SUM('1.  LRAMVA Summary'!O$54:O$55)*(MONTH($E21)-1)/12*$H21</f>
        <v>0</v>
      </c>
      <c r="U21" s="209">
        <f>SUM('1.  LRAMVA Summary'!P$54:P$55)*(MONTH($E21)-1)/12*$H21</f>
        <v>0</v>
      </c>
      <c r="V21" s="209">
        <f>SUM('1.  LRAMVA Summary'!Q$54:Q$55)*(MONTH($E21)-1)/12*$H21</f>
        <v>0</v>
      </c>
      <c r="W21" s="210">
        <f t="shared" si="0"/>
        <v>0</v>
      </c>
    </row>
    <row r="22" spans="2:23" s="9" customFormat="1">
      <c r="B22" s="211" t="s">
        <v>51</v>
      </c>
      <c r="C22" s="211">
        <v>1.47E-2</v>
      </c>
      <c r="D22" s="204"/>
      <c r="E22" s="212">
        <v>40756</v>
      </c>
      <c r="F22" s="206">
        <v>2011</v>
      </c>
      <c r="G22" s="213" t="s">
        <v>68</v>
      </c>
      <c r="H22" s="208">
        <f>C$17/12</f>
        <v>1.225E-3</v>
      </c>
      <c r="I22" s="209">
        <f>SUM('1.  LRAMVA Summary'!D$54:D$55)*(MONTH($E22)-1)/12*$H22</f>
        <v>0</v>
      </c>
      <c r="J22" s="209">
        <f>SUM('1.  LRAMVA Summary'!E$54:E$55)*(MONTH($E22)-1)/12*$H22</f>
        <v>0</v>
      </c>
      <c r="K22" s="209">
        <f>SUM('1.  LRAMVA Summary'!F$54:F$55)*(MONTH($E22)-1)/12*$H22</f>
        <v>0</v>
      </c>
      <c r="L22" s="209">
        <f>SUM('1.  LRAMVA Summary'!G$54:G$55)*(MONTH($E22)-1)/12*$H22</f>
        <v>0</v>
      </c>
      <c r="M22" s="209">
        <f>SUM('1.  LRAMVA Summary'!H$54:H$55)*(MONTH($E22)-1)/12*$H22</f>
        <v>0</v>
      </c>
      <c r="N22" s="209">
        <f>SUM('1.  LRAMVA Summary'!I$54:I$55)*(MONTH($E22)-1)/12*$H22</f>
        <v>0</v>
      </c>
      <c r="O22" s="209">
        <f>SUM('1.  LRAMVA Summary'!J$54:J$55)*(MONTH($E22)-1)/12*$H22</f>
        <v>0</v>
      </c>
      <c r="P22" s="209">
        <f>SUM('1.  LRAMVA Summary'!K$54:K$55)*(MONTH($E22)-1)/12*$H22</f>
        <v>0</v>
      </c>
      <c r="Q22" s="209">
        <f>SUM('1.  LRAMVA Summary'!L$54:L$55)*(MONTH($E22)-1)/12*$H22</f>
        <v>0</v>
      </c>
      <c r="R22" s="209">
        <f>SUM('1.  LRAMVA Summary'!M$54:M$55)*(MONTH($E22)-1)/12*$H22</f>
        <v>0</v>
      </c>
      <c r="S22" s="209">
        <f>SUM('1.  LRAMVA Summary'!N$54:N$55)*(MONTH($E22)-1)/12*$H22</f>
        <v>0</v>
      </c>
      <c r="T22" s="209">
        <f>SUM('1.  LRAMVA Summary'!O$54:O$55)*(MONTH($E22)-1)/12*$H22</f>
        <v>0</v>
      </c>
      <c r="U22" s="209">
        <f>SUM('1.  LRAMVA Summary'!P$54:P$55)*(MONTH($E22)-1)/12*$H22</f>
        <v>0</v>
      </c>
      <c r="V22" s="209">
        <f>SUM('1.  LRAMVA Summary'!Q$54:Q$55)*(MONTH($E22)-1)/12*$H22</f>
        <v>0</v>
      </c>
      <c r="W22" s="210">
        <f t="shared" si="0"/>
        <v>0</v>
      </c>
    </row>
    <row r="23" spans="2:23" s="9" customFormat="1">
      <c r="B23" s="211" t="s">
        <v>52</v>
      </c>
      <c r="C23" s="211">
        <v>1.47E-2</v>
      </c>
      <c r="D23" s="204"/>
      <c r="E23" s="212">
        <v>40787</v>
      </c>
      <c r="F23" s="206">
        <v>2011</v>
      </c>
      <c r="G23" s="213" t="s">
        <v>68</v>
      </c>
      <c r="H23" s="208">
        <f>C$17/12</f>
        <v>1.225E-3</v>
      </c>
      <c r="I23" s="209">
        <f>SUM('1.  LRAMVA Summary'!D$54:D$55)*(MONTH($E23)-1)/12*$H23</f>
        <v>0</v>
      </c>
      <c r="J23" s="209">
        <f>SUM('1.  LRAMVA Summary'!E$54:E$55)*(MONTH($E23)-1)/12*$H23</f>
        <v>0</v>
      </c>
      <c r="K23" s="209">
        <f>SUM('1.  LRAMVA Summary'!F$54:F$55)*(MONTH($E23)-1)/12*$H23</f>
        <v>0</v>
      </c>
      <c r="L23" s="209">
        <f>SUM('1.  LRAMVA Summary'!G$54:G$55)*(MONTH($E23)-1)/12*$H23</f>
        <v>0</v>
      </c>
      <c r="M23" s="209">
        <f>SUM('1.  LRAMVA Summary'!H$54:H$55)*(MONTH($E23)-1)/12*$H23</f>
        <v>0</v>
      </c>
      <c r="N23" s="209">
        <f>SUM('1.  LRAMVA Summary'!I$54:I$55)*(MONTH($E23)-1)/12*$H23</f>
        <v>0</v>
      </c>
      <c r="O23" s="209">
        <f>SUM('1.  LRAMVA Summary'!J$54:J$55)*(MONTH($E23)-1)/12*$H23</f>
        <v>0</v>
      </c>
      <c r="P23" s="209">
        <f>SUM('1.  LRAMVA Summary'!K$54:K$55)*(MONTH($E23)-1)/12*$H23</f>
        <v>0</v>
      </c>
      <c r="Q23" s="209">
        <f>SUM('1.  LRAMVA Summary'!L$54:L$55)*(MONTH($E23)-1)/12*$H23</f>
        <v>0</v>
      </c>
      <c r="R23" s="209">
        <f>SUM('1.  LRAMVA Summary'!M$54:M$55)*(MONTH($E23)-1)/12*$H23</f>
        <v>0</v>
      </c>
      <c r="S23" s="209">
        <f>SUM('1.  LRAMVA Summary'!N$54:N$55)*(MONTH($E23)-1)/12*$H23</f>
        <v>0</v>
      </c>
      <c r="T23" s="209">
        <f>SUM('1.  LRAMVA Summary'!O$54:O$55)*(MONTH($E23)-1)/12*$H23</f>
        <v>0</v>
      </c>
      <c r="U23" s="209">
        <f>SUM('1.  LRAMVA Summary'!P$54:P$55)*(MONTH($E23)-1)/12*$H23</f>
        <v>0</v>
      </c>
      <c r="V23" s="209">
        <f>SUM('1.  LRAMVA Summary'!Q$54:Q$55)*(MONTH($E23)-1)/12*$H23</f>
        <v>0</v>
      </c>
      <c r="W23" s="210">
        <f t="shared" si="0"/>
        <v>0</v>
      </c>
    </row>
    <row r="24" spans="2:23" s="9" customFormat="1">
      <c r="B24" s="211" t="s">
        <v>53</v>
      </c>
      <c r="C24" s="211">
        <v>1.47E-2</v>
      </c>
      <c r="D24" s="204"/>
      <c r="E24" s="212">
        <v>40817</v>
      </c>
      <c r="F24" s="206">
        <v>2011</v>
      </c>
      <c r="G24" s="213" t="s">
        <v>69</v>
      </c>
      <c r="H24" s="208">
        <f>C$18/12</f>
        <v>1.225E-3</v>
      </c>
      <c r="I24" s="209">
        <f>SUM('1.  LRAMVA Summary'!D$54:D$55)*(MONTH($E24)-1)/12*$H24</f>
        <v>0</v>
      </c>
      <c r="J24" s="209">
        <f>SUM('1.  LRAMVA Summary'!E$54:E$55)*(MONTH($E24)-1)/12*$H24</f>
        <v>0</v>
      </c>
      <c r="K24" s="209">
        <f>SUM('1.  LRAMVA Summary'!F$54:F$55)*(MONTH($E24)-1)/12*$H24</f>
        <v>0</v>
      </c>
      <c r="L24" s="209">
        <f>SUM('1.  LRAMVA Summary'!G$54:G$55)*(MONTH($E24)-1)/12*$H24</f>
        <v>0</v>
      </c>
      <c r="M24" s="209">
        <f>SUM('1.  LRAMVA Summary'!H$54:H$55)*(MONTH($E24)-1)/12*$H24</f>
        <v>0</v>
      </c>
      <c r="N24" s="209">
        <f>SUM('1.  LRAMVA Summary'!I$54:I$55)*(MONTH($E24)-1)/12*$H24</f>
        <v>0</v>
      </c>
      <c r="O24" s="209">
        <f>SUM('1.  LRAMVA Summary'!J$54:J$55)*(MONTH($E24)-1)/12*$H24</f>
        <v>0</v>
      </c>
      <c r="P24" s="209">
        <f>SUM('1.  LRAMVA Summary'!K$54:K$55)*(MONTH($E24)-1)/12*$H24</f>
        <v>0</v>
      </c>
      <c r="Q24" s="209">
        <f>SUM('1.  LRAMVA Summary'!L$54:L$55)*(MONTH($E24)-1)/12*$H24</f>
        <v>0</v>
      </c>
      <c r="R24" s="209">
        <f>SUM('1.  LRAMVA Summary'!M$54:M$55)*(MONTH($E24)-1)/12*$H24</f>
        <v>0</v>
      </c>
      <c r="S24" s="209">
        <f>SUM('1.  LRAMVA Summary'!N$54:N$55)*(MONTH($E24)-1)/12*$H24</f>
        <v>0</v>
      </c>
      <c r="T24" s="209">
        <f>SUM('1.  LRAMVA Summary'!O$54:O$55)*(MONTH($E24)-1)/12*$H24</f>
        <v>0</v>
      </c>
      <c r="U24" s="209">
        <f>SUM('1.  LRAMVA Summary'!P$54:P$55)*(MONTH($E24)-1)/12*$H24</f>
        <v>0</v>
      </c>
      <c r="V24" s="209">
        <f>SUM('1.  LRAMVA Summary'!Q$54:Q$55)*(MONTH($E24)-1)/12*$H24</f>
        <v>0</v>
      </c>
      <c r="W24" s="210">
        <f t="shared" si="0"/>
        <v>0</v>
      </c>
    </row>
    <row r="25" spans="2:23" s="9" customFormat="1">
      <c r="B25" s="211" t="s">
        <v>54</v>
      </c>
      <c r="C25" s="211">
        <v>1.47E-2</v>
      </c>
      <c r="D25" s="204"/>
      <c r="E25" s="212">
        <v>40848</v>
      </c>
      <c r="F25" s="206">
        <v>2011</v>
      </c>
      <c r="G25" s="213" t="s">
        <v>69</v>
      </c>
      <c r="H25" s="208">
        <f>C$18/12</f>
        <v>1.225E-3</v>
      </c>
      <c r="I25" s="209">
        <f>SUM('1.  LRAMVA Summary'!D$54:D$55)*(MONTH($E25)-1)/12*$H25</f>
        <v>0</v>
      </c>
      <c r="J25" s="209">
        <f>SUM('1.  LRAMVA Summary'!E$54:E$55)*(MONTH($E25)-1)/12*$H25</f>
        <v>0</v>
      </c>
      <c r="K25" s="209">
        <f>SUM('1.  LRAMVA Summary'!F$54:F$55)*(MONTH($E25)-1)/12*$H25</f>
        <v>0</v>
      </c>
      <c r="L25" s="209">
        <f>SUM('1.  LRAMVA Summary'!G$54:G$55)*(MONTH($E25)-1)/12*$H25</f>
        <v>0</v>
      </c>
      <c r="M25" s="209">
        <f>SUM('1.  LRAMVA Summary'!H$54:H$55)*(MONTH($E25)-1)/12*$H25</f>
        <v>0</v>
      </c>
      <c r="N25" s="209">
        <f>SUM('1.  LRAMVA Summary'!I$54:I$55)*(MONTH($E25)-1)/12*$H25</f>
        <v>0</v>
      </c>
      <c r="O25" s="209">
        <f>SUM('1.  LRAMVA Summary'!J$54:J$55)*(MONTH($E25)-1)/12*$H25</f>
        <v>0</v>
      </c>
      <c r="P25" s="209">
        <f>SUM('1.  LRAMVA Summary'!K$54:K$55)*(MONTH($E25)-1)/12*$H25</f>
        <v>0</v>
      </c>
      <c r="Q25" s="209">
        <f>SUM('1.  LRAMVA Summary'!L$54:L$55)*(MONTH($E25)-1)/12*$H25</f>
        <v>0</v>
      </c>
      <c r="R25" s="209">
        <f>SUM('1.  LRAMVA Summary'!M$54:M$55)*(MONTH($E25)-1)/12*$H25</f>
        <v>0</v>
      </c>
      <c r="S25" s="209">
        <f>SUM('1.  LRAMVA Summary'!N$54:N$55)*(MONTH($E25)-1)/12*$H25</f>
        <v>0</v>
      </c>
      <c r="T25" s="209">
        <f>SUM('1.  LRAMVA Summary'!O$54:O$55)*(MONTH($E25)-1)/12*$H25</f>
        <v>0</v>
      </c>
      <c r="U25" s="209">
        <f>SUM('1.  LRAMVA Summary'!P$54:P$55)*(MONTH($E25)-1)/12*$H25</f>
        <v>0</v>
      </c>
      <c r="V25" s="209">
        <f>SUM('1.  LRAMVA Summary'!Q$54:Q$55)*(MONTH($E25)-1)/12*$H25</f>
        <v>0</v>
      </c>
      <c r="W25" s="210">
        <f t="shared" si="0"/>
        <v>0</v>
      </c>
    </row>
    <row r="26" spans="2:23" s="9" customFormat="1">
      <c r="B26" s="211" t="s">
        <v>55</v>
      </c>
      <c r="C26" s="211">
        <v>1.47E-2</v>
      </c>
      <c r="D26" s="204"/>
      <c r="E26" s="212">
        <v>40878</v>
      </c>
      <c r="F26" s="206">
        <v>2011</v>
      </c>
      <c r="G26" s="213" t="s">
        <v>69</v>
      </c>
      <c r="H26" s="208">
        <f>C$18/12</f>
        <v>1.225E-3</v>
      </c>
      <c r="I26" s="209">
        <f>SUM('1.  LRAMVA Summary'!D$54:D$55)*(MONTH($E26)-1)/12*$H26</f>
        <v>0</v>
      </c>
      <c r="J26" s="209">
        <f>SUM('1.  LRAMVA Summary'!E$54:E$55)*(MONTH($E26)-1)/12*$H26</f>
        <v>0</v>
      </c>
      <c r="K26" s="209">
        <f>SUM('1.  LRAMVA Summary'!F$54:F$55)*(MONTH($E26)-1)/12*$H26</f>
        <v>0</v>
      </c>
      <c r="L26" s="209">
        <f>SUM('1.  LRAMVA Summary'!G$54:G$55)*(MONTH($E26)-1)/12*$H26</f>
        <v>0</v>
      </c>
      <c r="M26" s="209">
        <f>SUM('1.  LRAMVA Summary'!H$54:H$55)*(MONTH($E26)-1)/12*$H26</f>
        <v>0</v>
      </c>
      <c r="N26" s="209">
        <f>SUM('1.  LRAMVA Summary'!I$54:I$55)*(MONTH($E26)-1)/12*$H26</f>
        <v>0</v>
      </c>
      <c r="O26" s="209">
        <f>SUM('1.  LRAMVA Summary'!J$54:J$55)*(MONTH($E26)-1)/12*$H26</f>
        <v>0</v>
      </c>
      <c r="P26" s="209">
        <f>SUM('1.  LRAMVA Summary'!K$54:K$55)*(MONTH($E26)-1)/12*$H26</f>
        <v>0</v>
      </c>
      <c r="Q26" s="209">
        <f>SUM('1.  LRAMVA Summary'!L$54:L$55)*(MONTH($E26)-1)/12*$H26</f>
        <v>0</v>
      </c>
      <c r="R26" s="209">
        <f>SUM('1.  LRAMVA Summary'!M$54:M$55)*(MONTH($E26)-1)/12*$H26</f>
        <v>0</v>
      </c>
      <c r="S26" s="209">
        <f>SUM('1.  LRAMVA Summary'!N$54:N$55)*(MONTH($E26)-1)/12*$H26</f>
        <v>0</v>
      </c>
      <c r="T26" s="209">
        <f>SUM('1.  LRAMVA Summary'!O$54:O$55)*(MONTH($E26)-1)/12*$H26</f>
        <v>0</v>
      </c>
      <c r="U26" s="209">
        <f>SUM('1.  LRAMVA Summary'!P$54:P$55)*(MONTH($E26)-1)/12*$H26</f>
        <v>0</v>
      </c>
      <c r="V26" s="209">
        <f>SUM('1.  LRAMVA Summary'!Q$54:Q$55)*(MONTH($E26)-1)/12*$H26</f>
        <v>0</v>
      </c>
      <c r="W26" s="210">
        <f>SUM(I26:V26)</f>
        <v>0</v>
      </c>
    </row>
    <row r="27" spans="2:23" s="9" customFormat="1" ht="15" thickBot="1">
      <c r="B27" s="211" t="s">
        <v>56</v>
      </c>
      <c r="C27" s="211">
        <v>1.47E-2</v>
      </c>
      <c r="D27" s="204"/>
      <c r="E27" s="214" t="s">
        <v>460</v>
      </c>
      <c r="F27" s="214"/>
      <c r="G27" s="215"/>
      <c r="H27" s="216"/>
      <c r="I27" s="217">
        <f>SUM(I15:I26)</f>
        <v>0</v>
      </c>
      <c r="J27" s="217">
        <f t="shared" ref="J27:O27" si="1">SUM(J15:J26)</f>
        <v>0</v>
      </c>
      <c r="K27" s="217">
        <f t="shared" si="1"/>
        <v>0</v>
      </c>
      <c r="L27" s="217">
        <f t="shared" si="1"/>
        <v>0</v>
      </c>
      <c r="M27" s="217">
        <f t="shared" si="1"/>
        <v>0</v>
      </c>
      <c r="N27" s="217">
        <f t="shared" si="1"/>
        <v>0</v>
      </c>
      <c r="O27" s="217">
        <f t="shared" si="1"/>
        <v>0</v>
      </c>
      <c r="P27" s="217">
        <f t="shared" ref="P27:V27" si="2">SUM(P15:P26)</f>
        <v>0</v>
      </c>
      <c r="Q27" s="217">
        <f t="shared" si="2"/>
        <v>0</v>
      </c>
      <c r="R27" s="217">
        <f t="shared" si="2"/>
        <v>0</v>
      </c>
      <c r="S27" s="217">
        <f t="shared" si="2"/>
        <v>0</v>
      </c>
      <c r="T27" s="217">
        <f t="shared" si="2"/>
        <v>0</v>
      </c>
      <c r="U27" s="217">
        <f t="shared" si="2"/>
        <v>0</v>
      </c>
      <c r="V27" s="217">
        <f t="shared" si="2"/>
        <v>0</v>
      </c>
      <c r="W27" s="217">
        <f>SUM(W15:W26)</f>
        <v>0</v>
      </c>
    </row>
    <row r="28" spans="2:23" s="9" customFormat="1" ht="15" thickTop="1">
      <c r="B28" s="211" t="s">
        <v>57</v>
      </c>
      <c r="C28" s="211">
        <v>1.47E-2</v>
      </c>
      <c r="D28" s="204"/>
      <c r="E28" s="218" t="s">
        <v>67</v>
      </c>
      <c r="F28" s="218"/>
      <c r="G28" s="219"/>
      <c r="H28" s="220"/>
      <c r="I28" s="221"/>
      <c r="J28" s="221"/>
      <c r="K28" s="221"/>
      <c r="L28" s="221"/>
      <c r="M28" s="221"/>
      <c r="N28" s="221"/>
      <c r="O28" s="221"/>
      <c r="P28" s="221"/>
      <c r="Q28" s="221"/>
      <c r="R28" s="221"/>
      <c r="S28" s="221"/>
      <c r="T28" s="221"/>
      <c r="U28" s="221"/>
      <c r="V28" s="221"/>
      <c r="W28" s="222"/>
    </row>
    <row r="29" spans="2:23" s="9" customFormat="1">
      <c r="B29" s="211" t="s">
        <v>58</v>
      </c>
      <c r="C29" s="211">
        <v>1.47E-2</v>
      </c>
      <c r="D29" s="204"/>
      <c r="E29" s="223" t="s">
        <v>424</v>
      </c>
      <c r="F29" s="223"/>
      <c r="G29" s="224"/>
      <c r="H29" s="225"/>
      <c r="I29" s="226">
        <f>I27+I28</f>
        <v>0</v>
      </c>
      <c r="J29" s="226">
        <f t="shared" ref="J29:M29" si="3">J27+J28</f>
        <v>0</v>
      </c>
      <c r="K29" s="226">
        <f t="shared" si="3"/>
        <v>0</v>
      </c>
      <c r="L29" s="226">
        <f t="shared" si="3"/>
        <v>0</v>
      </c>
      <c r="M29" s="226">
        <f t="shared" si="3"/>
        <v>0</v>
      </c>
      <c r="N29" s="226">
        <f>N27+N28</f>
        <v>0</v>
      </c>
      <c r="O29" s="226">
        <f>O27+O28</f>
        <v>0</v>
      </c>
      <c r="P29" s="226">
        <f t="shared" ref="P29:V29" si="4">P27+P28</f>
        <v>0</v>
      </c>
      <c r="Q29" s="226">
        <f t="shared" si="4"/>
        <v>0</v>
      </c>
      <c r="R29" s="226">
        <f t="shared" si="4"/>
        <v>0</v>
      </c>
      <c r="S29" s="226">
        <f t="shared" si="4"/>
        <v>0</v>
      </c>
      <c r="T29" s="226">
        <f t="shared" si="4"/>
        <v>0</v>
      </c>
      <c r="U29" s="226">
        <f t="shared" si="4"/>
        <v>0</v>
      </c>
      <c r="V29" s="226">
        <f t="shared" si="4"/>
        <v>0</v>
      </c>
      <c r="W29" s="226">
        <f>W27+W28</f>
        <v>0</v>
      </c>
    </row>
    <row r="30" spans="2:23" s="9" customFormat="1">
      <c r="B30" s="211" t="s">
        <v>59</v>
      </c>
      <c r="C30" s="211">
        <v>1.47E-2</v>
      </c>
      <c r="D30" s="204"/>
      <c r="E30" s="212">
        <v>40909</v>
      </c>
      <c r="F30" s="212" t="s">
        <v>178</v>
      </c>
      <c r="G30" s="213" t="s">
        <v>65</v>
      </c>
      <c r="H30" s="227">
        <f>C$19/12</f>
        <v>1.225E-3</v>
      </c>
      <c r="I30" s="228">
        <f>(SUM('1.  LRAMVA Summary'!D$54:D$56)+SUM('1.  LRAMVA Summary'!D$57:D$58)*(MONTH($E30)-1)/12)*$H30</f>
        <v>0</v>
      </c>
      <c r="J30" s="228">
        <f>(SUM('1.  LRAMVA Summary'!E$54:E$56)+SUM('1.  LRAMVA Summary'!E$57:E$58)*(MONTH($E30)-1)/12)*$H30</f>
        <v>0</v>
      </c>
      <c r="K30" s="228">
        <f>(SUM('1.  LRAMVA Summary'!F$54:F$56)+SUM('1.  LRAMVA Summary'!F$57:F$58)*(MONTH($E30)-1)/12)*$H30</f>
        <v>0</v>
      </c>
      <c r="L30" s="228">
        <f>(SUM('1.  LRAMVA Summary'!G$54:G$56)+SUM('1.  LRAMVA Summary'!G$57:G$58)*(MONTH($E30)-1)/12)*$H30</f>
        <v>0</v>
      </c>
      <c r="M30" s="228">
        <f>(SUM('1.  LRAMVA Summary'!H$54:H$56)+SUM('1.  LRAMVA Summary'!H$57:H$58)*(MONTH($E30)-1)/12)*$H30</f>
        <v>0</v>
      </c>
      <c r="N30" s="228">
        <f>(SUM('1.  LRAMVA Summary'!I$54:I$56)+SUM('1.  LRAMVA Summary'!I$57:I$58)*(MONTH($E30)-1)/12)*$H30</f>
        <v>0</v>
      </c>
      <c r="O30" s="228">
        <f>(SUM('1.  LRAMVA Summary'!J$54:J$56)+SUM('1.  LRAMVA Summary'!J$57:J$58)*(MONTH($E30)-1)/12)*$H30</f>
        <v>0</v>
      </c>
      <c r="P30" s="228">
        <f>(SUM('1.  LRAMVA Summary'!K$54:K$56)+SUM('1.  LRAMVA Summary'!K$57:K$58)*(MONTH($E30)-1)/12)*$H30</f>
        <v>0</v>
      </c>
      <c r="Q30" s="228">
        <f>(SUM('1.  LRAMVA Summary'!L$54:L$56)+SUM('1.  LRAMVA Summary'!L$57:L$58)*(MONTH($E30)-1)/12)*$H30</f>
        <v>0</v>
      </c>
      <c r="R30" s="228">
        <f>(SUM('1.  LRAMVA Summary'!M$54:M$56)+SUM('1.  LRAMVA Summary'!M$57:M$58)*(MONTH($E30)-1)/12)*$H30</f>
        <v>0</v>
      </c>
      <c r="S30" s="228">
        <f>(SUM('1.  LRAMVA Summary'!N$54:N$56)+SUM('1.  LRAMVA Summary'!N$57:N$58)*(MONTH($E30)-1)/12)*$H30</f>
        <v>0</v>
      </c>
      <c r="T30" s="228">
        <f>(SUM('1.  LRAMVA Summary'!O$54:O$56)+SUM('1.  LRAMVA Summary'!O$57:O$58)*(MONTH($E30)-1)/12)*$H30</f>
        <v>0</v>
      </c>
      <c r="U30" s="228">
        <f>(SUM('1.  LRAMVA Summary'!P$54:P$56)+SUM('1.  LRAMVA Summary'!P$57:P$58)*(MONTH($E30)-1)/12)*$H30</f>
        <v>0</v>
      </c>
      <c r="V30" s="228">
        <f>(SUM('1.  LRAMVA Summary'!Q$54:Q$56)+SUM('1.  LRAMVA Summary'!Q$57:Q$58)*(MONTH($E30)-1)/12)*$H30</f>
        <v>0</v>
      </c>
      <c r="W30" s="229">
        <f>SUM(I30:V30)</f>
        <v>0</v>
      </c>
    </row>
    <row r="31" spans="2:23" s="9" customFormat="1">
      <c r="B31" s="211" t="s">
        <v>60</v>
      </c>
      <c r="C31" s="211">
        <v>1.47E-2</v>
      </c>
      <c r="D31" s="204"/>
      <c r="E31" s="212">
        <v>40940</v>
      </c>
      <c r="F31" s="212" t="s">
        <v>178</v>
      </c>
      <c r="G31" s="213" t="s">
        <v>65</v>
      </c>
      <c r="H31" s="227">
        <f>C$19/12</f>
        <v>1.225E-3</v>
      </c>
      <c r="I31" s="228">
        <f>(SUM('1.  LRAMVA Summary'!D$54:D$56)+SUM('1.  LRAMVA Summary'!D$57:D$58)*(MONTH($E31)-1)/12)*$H31</f>
        <v>0</v>
      </c>
      <c r="J31" s="228">
        <f>(SUM('1.  LRAMVA Summary'!E$54:E$56)+SUM('1.  LRAMVA Summary'!E$57:E$58)*(MONTH($E31)-1)/12)*$H31</f>
        <v>0</v>
      </c>
      <c r="K31" s="228">
        <f>(SUM('1.  LRAMVA Summary'!F$54:F$56)+SUM('1.  LRAMVA Summary'!F$57:F$58)*(MONTH($E31)-1)/12)*$H31</f>
        <v>0</v>
      </c>
      <c r="L31" s="228">
        <f>(SUM('1.  LRAMVA Summary'!G$54:G$56)+SUM('1.  LRAMVA Summary'!G$57:G$58)*(MONTH($E31)-1)/12)*$H31</f>
        <v>0</v>
      </c>
      <c r="M31" s="228">
        <f>(SUM('1.  LRAMVA Summary'!H$54:H$56)+SUM('1.  LRAMVA Summary'!H$57:H$58)*(MONTH($E31)-1)/12)*$H31</f>
        <v>0</v>
      </c>
      <c r="N31" s="228">
        <f>(SUM('1.  LRAMVA Summary'!I$54:I$56)+SUM('1.  LRAMVA Summary'!I$57:I$58)*(MONTH($E31)-1)/12)*$H31</f>
        <v>0</v>
      </c>
      <c r="O31" s="228">
        <f>(SUM('1.  LRAMVA Summary'!J$54:J$56)+SUM('1.  LRAMVA Summary'!J$57:J$58)*(MONTH($E31)-1)/12)*$H31</f>
        <v>0</v>
      </c>
      <c r="P31" s="228">
        <f>(SUM('1.  LRAMVA Summary'!K$54:K$56)+SUM('1.  LRAMVA Summary'!K$57:K$58)*(MONTH($E31)-1)/12)*$H31</f>
        <v>0</v>
      </c>
      <c r="Q31" s="228">
        <f>(SUM('1.  LRAMVA Summary'!L$54:L$56)+SUM('1.  LRAMVA Summary'!L$57:L$58)*(MONTH($E31)-1)/12)*$H31</f>
        <v>0</v>
      </c>
      <c r="R31" s="228">
        <f>(SUM('1.  LRAMVA Summary'!M$54:M$56)+SUM('1.  LRAMVA Summary'!M$57:M$58)*(MONTH($E31)-1)/12)*$H31</f>
        <v>0</v>
      </c>
      <c r="S31" s="228">
        <f>(SUM('1.  LRAMVA Summary'!N$54:N$56)+SUM('1.  LRAMVA Summary'!N$57:N$58)*(MONTH($E31)-1)/12)*$H31</f>
        <v>0</v>
      </c>
      <c r="T31" s="228">
        <f>(SUM('1.  LRAMVA Summary'!O$54:O$56)+SUM('1.  LRAMVA Summary'!O$57:O$58)*(MONTH($E31)-1)/12)*$H31</f>
        <v>0</v>
      </c>
      <c r="U31" s="228">
        <f>(SUM('1.  LRAMVA Summary'!P$54:P$56)+SUM('1.  LRAMVA Summary'!P$57:P$58)*(MONTH($E31)-1)/12)*$H31</f>
        <v>0</v>
      </c>
      <c r="V31" s="228">
        <f>(SUM('1.  LRAMVA Summary'!Q$54:Q$56)+SUM('1.  LRAMVA Summary'!Q$57:Q$58)*(MONTH($E31)-1)/12)*$H31</f>
        <v>0</v>
      </c>
      <c r="W31" s="229">
        <f t="shared" ref="W31:W40" si="5">SUM(I31:V31)</f>
        <v>0</v>
      </c>
    </row>
    <row r="32" spans="2:23" s="9" customFormat="1">
      <c r="B32" s="211" t="s">
        <v>61</v>
      </c>
      <c r="C32" s="211">
        <v>1.0999999999999999E-2</v>
      </c>
      <c r="D32" s="204"/>
      <c r="E32" s="212">
        <v>40969</v>
      </c>
      <c r="F32" s="212" t="s">
        <v>178</v>
      </c>
      <c r="G32" s="213" t="s">
        <v>65</v>
      </c>
      <c r="H32" s="227">
        <f>C$19/12</f>
        <v>1.225E-3</v>
      </c>
      <c r="I32" s="228">
        <f>(SUM('1.  LRAMVA Summary'!D$54:D$56)+SUM('1.  LRAMVA Summary'!D$57:D$58)*(MONTH($E32)-1)/12)*$H32</f>
        <v>0</v>
      </c>
      <c r="J32" s="228">
        <f>(SUM('1.  LRAMVA Summary'!E$54:E$56)+SUM('1.  LRAMVA Summary'!E$57:E$58)*(MONTH($E32)-1)/12)*$H32</f>
        <v>0</v>
      </c>
      <c r="K32" s="228">
        <f>(SUM('1.  LRAMVA Summary'!F$54:F$56)+SUM('1.  LRAMVA Summary'!F$57:F$58)*(MONTH($E32)-1)/12)*$H32</f>
        <v>0</v>
      </c>
      <c r="L32" s="228">
        <f>(SUM('1.  LRAMVA Summary'!G$54:G$56)+SUM('1.  LRAMVA Summary'!G$57:G$58)*(MONTH($E32)-1)/12)*$H32</f>
        <v>0</v>
      </c>
      <c r="M32" s="228">
        <f>(SUM('1.  LRAMVA Summary'!H$54:H$56)+SUM('1.  LRAMVA Summary'!H$57:H$58)*(MONTH($E32)-1)/12)*$H32</f>
        <v>0</v>
      </c>
      <c r="N32" s="228">
        <f>(SUM('1.  LRAMVA Summary'!I$54:I$56)+SUM('1.  LRAMVA Summary'!I$57:I$58)*(MONTH($E32)-1)/12)*$H32</f>
        <v>0</v>
      </c>
      <c r="O32" s="228">
        <f>(SUM('1.  LRAMVA Summary'!J$54:J$56)+SUM('1.  LRAMVA Summary'!J$57:J$58)*(MONTH($E32)-1)/12)*$H32</f>
        <v>0</v>
      </c>
      <c r="P32" s="228">
        <f>(SUM('1.  LRAMVA Summary'!K$54:K$56)+SUM('1.  LRAMVA Summary'!K$57:K$58)*(MONTH($E32)-1)/12)*$H32</f>
        <v>0</v>
      </c>
      <c r="Q32" s="228">
        <f>(SUM('1.  LRAMVA Summary'!L$54:L$56)+SUM('1.  LRAMVA Summary'!L$57:L$58)*(MONTH($E32)-1)/12)*$H32</f>
        <v>0</v>
      </c>
      <c r="R32" s="228">
        <f>(SUM('1.  LRAMVA Summary'!M$54:M$56)+SUM('1.  LRAMVA Summary'!M$57:M$58)*(MONTH($E32)-1)/12)*$H32</f>
        <v>0</v>
      </c>
      <c r="S32" s="228">
        <f>(SUM('1.  LRAMVA Summary'!N$54:N$56)+SUM('1.  LRAMVA Summary'!N$57:N$58)*(MONTH($E32)-1)/12)*$H32</f>
        <v>0</v>
      </c>
      <c r="T32" s="228">
        <f>(SUM('1.  LRAMVA Summary'!O$54:O$56)+SUM('1.  LRAMVA Summary'!O$57:O$58)*(MONTH($E32)-1)/12)*$H32</f>
        <v>0</v>
      </c>
      <c r="U32" s="228">
        <f>(SUM('1.  LRAMVA Summary'!P$54:P$56)+SUM('1.  LRAMVA Summary'!P$57:P$58)*(MONTH($E32)-1)/12)*$H32</f>
        <v>0</v>
      </c>
      <c r="V32" s="228">
        <f>(SUM('1.  LRAMVA Summary'!Q$54:Q$56)+SUM('1.  LRAMVA Summary'!Q$57:Q$58)*(MONTH($E32)-1)/12)*$H32</f>
        <v>0</v>
      </c>
      <c r="W32" s="229">
        <f t="shared" si="5"/>
        <v>0</v>
      </c>
    </row>
    <row r="33" spans="2:23" s="9" customFormat="1">
      <c r="B33" s="211" t="s">
        <v>176</v>
      </c>
      <c r="C33" s="211">
        <v>1.0999999999999999E-2</v>
      </c>
      <c r="D33" s="204"/>
      <c r="E33" s="212">
        <v>41000</v>
      </c>
      <c r="F33" s="212" t="s">
        <v>178</v>
      </c>
      <c r="G33" s="213" t="s">
        <v>66</v>
      </c>
      <c r="H33" s="230">
        <f>C$20/12</f>
        <v>1.225E-3</v>
      </c>
      <c r="I33" s="228">
        <f>(SUM('1.  LRAMVA Summary'!D$54:D$56)+SUM('1.  LRAMVA Summary'!D$57:D$58)*(MONTH($E33)-1)/12)*$H33</f>
        <v>0</v>
      </c>
      <c r="J33" s="228">
        <f>(SUM('1.  LRAMVA Summary'!E$54:E$56)+SUM('1.  LRAMVA Summary'!E$57:E$58)*(MONTH($E33)-1)/12)*$H33</f>
        <v>0</v>
      </c>
      <c r="K33" s="228">
        <f>(SUM('1.  LRAMVA Summary'!F$54:F$56)+SUM('1.  LRAMVA Summary'!F$57:F$58)*(MONTH($E33)-1)/12)*$H33</f>
        <v>0</v>
      </c>
      <c r="L33" s="228">
        <f>(SUM('1.  LRAMVA Summary'!G$54:G$56)+SUM('1.  LRAMVA Summary'!G$57:G$58)*(MONTH($E33)-1)/12)*$H33</f>
        <v>0</v>
      </c>
      <c r="M33" s="228">
        <f>(SUM('1.  LRAMVA Summary'!H$54:H$56)+SUM('1.  LRAMVA Summary'!H$57:H$58)*(MONTH($E33)-1)/12)*$H33</f>
        <v>0</v>
      </c>
      <c r="N33" s="228">
        <f>(SUM('1.  LRAMVA Summary'!I$54:I$56)+SUM('1.  LRAMVA Summary'!I$57:I$58)*(MONTH($E33)-1)/12)*$H33</f>
        <v>0</v>
      </c>
      <c r="O33" s="228">
        <f>(SUM('1.  LRAMVA Summary'!J$54:J$56)+SUM('1.  LRAMVA Summary'!J$57:J$58)*(MONTH($E33)-1)/12)*$H33</f>
        <v>0</v>
      </c>
      <c r="P33" s="228">
        <f>(SUM('1.  LRAMVA Summary'!K$54:K$56)+SUM('1.  LRAMVA Summary'!K$57:K$58)*(MONTH($E33)-1)/12)*$H33</f>
        <v>0</v>
      </c>
      <c r="Q33" s="228">
        <f>(SUM('1.  LRAMVA Summary'!L$54:L$56)+SUM('1.  LRAMVA Summary'!L$57:L$58)*(MONTH($E33)-1)/12)*$H33</f>
        <v>0</v>
      </c>
      <c r="R33" s="228">
        <f>(SUM('1.  LRAMVA Summary'!M$54:M$56)+SUM('1.  LRAMVA Summary'!M$57:M$58)*(MONTH($E33)-1)/12)*$H33</f>
        <v>0</v>
      </c>
      <c r="S33" s="228">
        <f>(SUM('1.  LRAMVA Summary'!N$54:N$56)+SUM('1.  LRAMVA Summary'!N$57:N$58)*(MONTH($E33)-1)/12)*$H33</f>
        <v>0</v>
      </c>
      <c r="T33" s="228">
        <f>(SUM('1.  LRAMVA Summary'!O$54:O$56)+SUM('1.  LRAMVA Summary'!O$57:O$58)*(MONTH($E33)-1)/12)*$H33</f>
        <v>0</v>
      </c>
      <c r="U33" s="228">
        <f>(SUM('1.  LRAMVA Summary'!P$54:P$56)+SUM('1.  LRAMVA Summary'!P$57:P$58)*(MONTH($E33)-1)/12)*$H33</f>
        <v>0</v>
      </c>
      <c r="V33" s="228">
        <f>(SUM('1.  LRAMVA Summary'!Q$54:Q$56)+SUM('1.  LRAMVA Summary'!Q$57:Q$58)*(MONTH($E33)-1)/12)*$H33</f>
        <v>0</v>
      </c>
      <c r="W33" s="229">
        <f t="shared" si="5"/>
        <v>0</v>
      </c>
    </row>
    <row r="34" spans="2:23" s="9" customFormat="1">
      <c r="B34" s="211" t="s">
        <v>177</v>
      </c>
      <c r="C34" s="211">
        <v>1.0999999999999999E-2</v>
      </c>
      <c r="D34" s="204"/>
      <c r="E34" s="212">
        <v>41030</v>
      </c>
      <c r="F34" s="212" t="s">
        <v>178</v>
      </c>
      <c r="G34" s="213" t="s">
        <v>66</v>
      </c>
      <c r="H34" s="227">
        <f>C$20/12</f>
        <v>1.225E-3</v>
      </c>
      <c r="I34" s="228">
        <f>(SUM('1.  LRAMVA Summary'!D$54:D$56)+SUM('1.  LRAMVA Summary'!D$57:D$58)*(MONTH($E34)-1)/12)*$H34</f>
        <v>0</v>
      </c>
      <c r="J34" s="228">
        <f>(SUM('1.  LRAMVA Summary'!E$54:E$56)+SUM('1.  LRAMVA Summary'!E$57:E$58)*(MONTH($E34)-1)/12)*$H34</f>
        <v>0</v>
      </c>
      <c r="K34" s="228">
        <f>(SUM('1.  LRAMVA Summary'!F$54:F$56)+SUM('1.  LRAMVA Summary'!F$57:F$58)*(MONTH($E34)-1)/12)*$H34</f>
        <v>0</v>
      </c>
      <c r="L34" s="228">
        <f>(SUM('1.  LRAMVA Summary'!G$54:G$56)+SUM('1.  LRAMVA Summary'!G$57:G$58)*(MONTH($E34)-1)/12)*$H34</f>
        <v>0</v>
      </c>
      <c r="M34" s="228">
        <f>(SUM('1.  LRAMVA Summary'!H$54:H$56)+SUM('1.  LRAMVA Summary'!H$57:H$58)*(MONTH($E34)-1)/12)*$H34</f>
        <v>0</v>
      </c>
      <c r="N34" s="228">
        <f>(SUM('1.  LRAMVA Summary'!I$54:I$56)+SUM('1.  LRAMVA Summary'!I$57:I$58)*(MONTH($E34)-1)/12)*$H34</f>
        <v>0</v>
      </c>
      <c r="O34" s="228">
        <f>(SUM('1.  LRAMVA Summary'!J$54:J$56)+SUM('1.  LRAMVA Summary'!J$57:J$58)*(MONTH($E34)-1)/12)*$H34</f>
        <v>0</v>
      </c>
      <c r="P34" s="228">
        <f>(SUM('1.  LRAMVA Summary'!K$54:K$56)+SUM('1.  LRAMVA Summary'!K$57:K$58)*(MONTH($E34)-1)/12)*$H34</f>
        <v>0</v>
      </c>
      <c r="Q34" s="228">
        <f>(SUM('1.  LRAMVA Summary'!L$54:L$56)+SUM('1.  LRAMVA Summary'!L$57:L$58)*(MONTH($E34)-1)/12)*$H34</f>
        <v>0</v>
      </c>
      <c r="R34" s="228">
        <f>(SUM('1.  LRAMVA Summary'!M$54:M$56)+SUM('1.  LRAMVA Summary'!M$57:M$58)*(MONTH($E34)-1)/12)*$H34</f>
        <v>0</v>
      </c>
      <c r="S34" s="228">
        <f>(SUM('1.  LRAMVA Summary'!N$54:N$56)+SUM('1.  LRAMVA Summary'!N$57:N$58)*(MONTH($E34)-1)/12)*$H34</f>
        <v>0</v>
      </c>
      <c r="T34" s="228">
        <f>(SUM('1.  LRAMVA Summary'!O$54:O$56)+SUM('1.  LRAMVA Summary'!O$57:O$58)*(MONTH($E34)-1)/12)*$H34</f>
        <v>0</v>
      </c>
      <c r="U34" s="228">
        <f>(SUM('1.  LRAMVA Summary'!P$54:P$56)+SUM('1.  LRAMVA Summary'!P$57:P$58)*(MONTH($E34)-1)/12)*$H34</f>
        <v>0</v>
      </c>
      <c r="V34" s="228">
        <f>(SUM('1.  LRAMVA Summary'!Q$54:Q$56)+SUM('1.  LRAMVA Summary'!Q$57:Q$58)*(MONTH($E34)-1)/12)*$H34</f>
        <v>0</v>
      </c>
      <c r="W34" s="229">
        <f t="shared" si="5"/>
        <v>0</v>
      </c>
    </row>
    <row r="35" spans="2:23" s="9" customFormat="1">
      <c r="B35" s="211" t="s">
        <v>73</v>
      </c>
      <c r="C35" s="211">
        <v>1.0999999999999999E-2</v>
      </c>
      <c r="D35" s="204"/>
      <c r="E35" s="212">
        <v>41061</v>
      </c>
      <c r="F35" s="212" t="s">
        <v>178</v>
      </c>
      <c r="G35" s="213" t="s">
        <v>66</v>
      </c>
      <c r="H35" s="227">
        <f>C$20/12</f>
        <v>1.225E-3</v>
      </c>
      <c r="I35" s="228">
        <f>(SUM('1.  LRAMVA Summary'!D$54:D$56)+SUM('1.  LRAMVA Summary'!D$57:D$58)*(MONTH($E35)-1)/12)*$H35</f>
        <v>0</v>
      </c>
      <c r="J35" s="228">
        <f>(SUM('1.  LRAMVA Summary'!E$54:E$56)+SUM('1.  LRAMVA Summary'!E$57:E$58)*(MONTH($E35)-1)/12)*$H35</f>
        <v>0</v>
      </c>
      <c r="K35" s="228">
        <f>(SUM('1.  LRAMVA Summary'!F$54:F$56)+SUM('1.  LRAMVA Summary'!F$57:F$58)*(MONTH($E35)-1)/12)*$H35</f>
        <v>0</v>
      </c>
      <c r="L35" s="228">
        <f>(SUM('1.  LRAMVA Summary'!G$54:G$56)+SUM('1.  LRAMVA Summary'!G$57:G$58)*(MONTH($E35)-1)/12)*$H35</f>
        <v>0</v>
      </c>
      <c r="M35" s="228">
        <f>(SUM('1.  LRAMVA Summary'!H$54:H$56)+SUM('1.  LRAMVA Summary'!H$57:H$58)*(MONTH($E35)-1)/12)*$H35</f>
        <v>0</v>
      </c>
      <c r="N35" s="228">
        <f>(SUM('1.  LRAMVA Summary'!I$54:I$56)+SUM('1.  LRAMVA Summary'!I$57:I$58)*(MONTH($E35)-1)/12)*$H35</f>
        <v>0</v>
      </c>
      <c r="O35" s="228">
        <f>(SUM('1.  LRAMVA Summary'!J$54:J$56)+SUM('1.  LRAMVA Summary'!J$57:J$58)*(MONTH($E35)-1)/12)*$H35</f>
        <v>0</v>
      </c>
      <c r="P35" s="228">
        <f>(SUM('1.  LRAMVA Summary'!K$54:K$56)+SUM('1.  LRAMVA Summary'!K$57:K$58)*(MONTH($E35)-1)/12)*$H35</f>
        <v>0</v>
      </c>
      <c r="Q35" s="228">
        <f>(SUM('1.  LRAMVA Summary'!L$54:L$56)+SUM('1.  LRAMVA Summary'!L$57:L$58)*(MONTH($E35)-1)/12)*$H35</f>
        <v>0</v>
      </c>
      <c r="R35" s="228">
        <f>(SUM('1.  LRAMVA Summary'!M$54:M$56)+SUM('1.  LRAMVA Summary'!M$57:M$58)*(MONTH($E35)-1)/12)*$H35</f>
        <v>0</v>
      </c>
      <c r="S35" s="228">
        <f>(SUM('1.  LRAMVA Summary'!N$54:N$56)+SUM('1.  LRAMVA Summary'!N$57:N$58)*(MONTH($E35)-1)/12)*$H35</f>
        <v>0</v>
      </c>
      <c r="T35" s="228">
        <f>(SUM('1.  LRAMVA Summary'!O$54:O$56)+SUM('1.  LRAMVA Summary'!O$57:O$58)*(MONTH($E35)-1)/12)*$H35</f>
        <v>0</v>
      </c>
      <c r="U35" s="228">
        <f>(SUM('1.  LRAMVA Summary'!P$54:P$56)+SUM('1.  LRAMVA Summary'!P$57:P$58)*(MONTH($E35)-1)/12)*$H35</f>
        <v>0</v>
      </c>
      <c r="V35" s="228">
        <f>(SUM('1.  LRAMVA Summary'!Q$54:Q$56)+SUM('1.  LRAMVA Summary'!Q$57:Q$58)*(MONTH($E35)-1)/12)*$H35</f>
        <v>0</v>
      </c>
      <c r="W35" s="229">
        <f t="shared" si="5"/>
        <v>0</v>
      </c>
    </row>
    <row r="36" spans="2:23" s="9" customFormat="1">
      <c r="B36" s="211" t="s">
        <v>74</v>
      </c>
      <c r="C36" s="211">
        <v>1.0999999999999999E-2</v>
      </c>
      <c r="D36" s="204"/>
      <c r="E36" s="212">
        <v>41091</v>
      </c>
      <c r="F36" s="212" t="s">
        <v>178</v>
      </c>
      <c r="G36" s="213" t="s">
        <v>68</v>
      </c>
      <c r="H36" s="230">
        <f>C$21/12</f>
        <v>1.225E-3</v>
      </c>
      <c r="I36" s="228">
        <f>(SUM('1.  LRAMVA Summary'!D$54:D$56)+SUM('1.  LRAMVA Summary'!D$57:D$58)*(MONTH($E36)-1)/12)*$H36</f>
        <v>0</v>
      </c>
      <c r="J36" s="228">
        <f>(SUM('1.  LRAMVA Summary'!E$54:E$56)+SUM('1.  LRAMVA Summary'!E$57:E$58)*(MONTH($E36)-1)/12)*$H36</f>
        <v>0</v>
      </c>
      <c r="K36" s="228">
        <f>(SUM('1.  LRAMVA Summary'!F$54:F$56)+SUM('1.  LRAMVA Summary'!F$57:F$58)*(MONTH($E36)-1)/12)*$H36</f>
        <v>0</v>
      </c>
      <c r="L36" s="228">
        <f>(SUM('1.  LRAMVA Summary'!G$54:G$56)+SUM('1.  LRAMVA Summary'!G$57:G$58)*(MONTH($E36)-1)/12)*$H36</f>
        <v>0</v>
      </c>
      <c r="M36" s="228">
        <f>(SUM('1.  LRAMVA Summary'!H$54:H$56)+SUM('1.  LRAMVA Summary'!H$57:H$58)*(MONTH($E36)-1)/12)*$H36</f>
        <v>0</v>
      </c>
      <c r="N36" s="228">
        <f>(SUM('1.  LRAMVA Summary'!I$54:I$56)+SUM('1.  LRAMVA Summary'!I$57:I$58)*(MONTH($E36)-1)/12)*$H36</f>
        <v>0</v>
      </c>
      <c r="O36" s="228">
        <f>(SUM('1.  LRAMVA Summary'!J$54:J$56)+SUM('1.  LRAMVA Summary'!J$57:J$58)*(MONTH($E36)-1)/12)*$H36</f>
        <v>0</v>
      </c>
      <c r="P36" s="228">
        <f>(SUM('1.  LRAMVA Summary'!K$54:K$56)+SUM('1.  LRAMVA Summary'!K$57:K$58)*(MONTH($E36)-1)/12)*$H36</f>
        <v>0</v>
      </c>
      <c r="Q36" s="228">
        <f>(SUM('1.  LRAMVA Summary'!L$54:L$56)+SUM('1.  LRAMVA Summary'!L$57:L$58)*(MONTH($E36)-1)/12)*$H36</f>
        <v>0</v>
      </c>
      <c r="R36" s="228">
        <f>(SUM('1.  LRAMVA Summary'!M$54:M$56)+SUM('1.  LRAMVA Summary'!M$57:M$58)*(MONTH($E36)-1)/12)*$H36</f>
        <v>0</v>
      </c>
      <c r="S36" s="228">
        <f>(SUM('1.  LRAMVA Summary'!N$54:N$56)+SUM('1.  LRAMVA Summary'!N$57:N$58)*(MONTH($E36)-1)/12)*$H36</f>
        <v>0</v>
      </c>
      <c r="T36" s="228">
        <f>(SUM('1.  LRAMVA Summary'!O$54:O$56)+SUM('1.  LRAMVA Summary'!O$57:O$58)*(MONTH($E36)-1)/12)*$H36</f>
        <v>0</v>
      </c>
      <c r="U36" s="228">
        <f>(SUM('1.  LRAMVA Summary'!P$54:P$56)+SUM('1.  LRAMVA Summary'!P$57:P$58)*(MONTH($E36)-1)/12)*$H36</f>
        <v>0</v>
      </c>
      <c r="V36" s="228">
        <f>(SUM('1.  LRAMVA Summary'!Q$54:Q$56)+SUM('1.  LRAMVA Summary'!Q$57:Q$58)*(MONTH($E36)-1)/12)*$H36</f>
        <v>0</v>
      </c>
      <c r="W36" s="229">
        <f t="shared" si="5"/>
        <v>0</v>
      </c>
    </row>
    <row r="37" spans="2:23" s="9" customFormat="1">
      <c r="B37" s="211" t="s">
        <v>75</v>
      </c>
      <c r="C37" s="211">
        <v>1.0999999999999999E-2</v>
      </c>
      <c r="D37" s="204"/>
      <c r="E37" s="212">
        <v>41122</v>
      </c>
      <c r="F37" s="212" t="s">
        <v>178</v>
      </c>
      <c r="G37" s="213" t="s">
        <v>68</v>
      </c>
      <c r="H37" s="227">
        <f>C$21/12</f>
        <v>1.225E-3</v>
      </c>
      <c r="I37" s="228">
        <f>(SUM('1.  LRAMVA Summary'!D$54:D$56)+SUM('1.  LRAMVA Summary'!D$57:D$58)*(MONTH($E37)-1)/12)*$H37</f>
        <v>0</v>
      </c>
      <c r="J37" s="228">
        <f>(SUM('1.  LRAMVA Summary'!E$54:E$56)+SUM('1.  LRAMVA Summary'!E$57:E$58)*(MONTH($E37)-1)/12)*$H37</f>
        <v>0</v>
      </c>
      <c r="K37" s="228">
        <f>(SUM('1.  LRAMVA Summary'!F$54:F$56)+SUM('1.  LRAMVA Summary'!F$57:F$58)*(MONTH($E37)-1)/12)*$H37</f>
        <v>0</v>
      </c>
      <c r="L37" s="228">
        <f>(SUM('1.  LRAMVA Summary'!G$54:G$56)+SUM('1.  LRAMVA Summary'!G$57:G$58)*(MONTH($E37)-1)/12)*$H37</f>
        <v>0</v>
      </c>
      <c r="M37" s="228">
        <f>(SUM('1.  LRAMVA Summary'!H$54:H$56)+SUM('1.  LRAMVA Summary'!H$57:H$58)*(MONTH($E37)-1)/12)*$H37</f>
        <v>0</v>
      </c>
      <c r="N37" s="228">
        <f>(SUM('1.  LRAMVA Summary'!I$54:I$56)+SUM('1.  LRAMVA Summary'!I$57:I$58)*(MONTH($E37)-1)/12)*$H37</f>
        <v>0</v>
      </c>
      <c r="O37" s="228">
        <f>(SUM('1.  LRAMVA Summary'!J$54:J$56)+SUM('1.  LRAMVA Summary'!J$57:J$58)*(MONTH($E37)-1)/12)*$H37</f>
        <v>0</v>
      </c>
      <c r="P37" s="228">
        <f>(SUM('1.  LRAMVA Summary'!K$54:K$56)+SUM('1.  LRAMVA Summary'!K$57:K$58)*(MONTH($E37)-1)/12)*$H37</f>
        <v>0</v>
      </c>
      <c r="Q37" s="228">
        <f>(SUM('1.  LRAMVA Summary'!L$54:L$56)+SUM('1.  LRAMVA Summary'!L$57:L$58)*(MONTH($E37)-1)/12)*$H37</f>
        <v>0</v>
      </c>
      <c r="R37" s="228">
        <f>(SUM('1.  LRAMVA Summary'!M$54:M$56)+SUM('1.  LRAMVA Summary'!M$57:M$58)*(MONTH($E37)-1)/12)*$H37</f>
        <v>0</v>
      </c>
      <c r="S37" s="228">
        <f>(SUM('1.  LRAMVA Summary'!N$54:N$56)+SUM('1.  LRAMVA Summary'!N$57:N$58)*(MONTH($E37)-1)/12)*$H37</f>
        <v>0</v>
      </c>
      <c r="T37" s="228">
        <f>(SUM('1.  LRAMVA Summary'!O$54:O$56)+SUM('1.  LRAMVA Summary'!O$57:O$58)*(MONTH($E37)-1)/12)*$H37</f>
        <v>0</v>
      </c>
      <c r="U37" s="228">
        <f>(SUM('1.  LRAMVA Summary'!P$54:P$56)+SUM('1.  LRAMVA Summary'!P$57:P$58)*(MONTH($E37)-1)/12)*$H37</f>
        <v>0</v>
      </c>
      <c r="V37" s="228">
        <f>(SUM('1.  LRAMVA Summary'!Q$54:Q$56)+SUM('1.  LRAMVA Summary'!Q$57:Q$58)*(MONTH($E37)-1)/12)*$H37</f>
        <v>0</v>
      </c>
      <c r="W37" s="229">
        <f t="shared" si="5"/>
        <v>0</v>
      </c>
    </row>
    <row r="38" spans="2:23" s="9" customFormat="1">
      <c r="B38" s="211" t="s">
        <v>76</v>
      </c>
      <c r="C38" s="211">
        <v>1.0999999999999999E-2</v>
      </c>
      <c r="D38" s="204"/>
      <c r="E38" s="212">
        <v>41153</v>
      </c>
      <c r="F38" s="212" t="s">
        <v>178</v>
      </c>
      <c r="G38" s="213" t="s">
        <v>68</v>
      </c>
      <c r="H38" s="227">
        <f>C$21/12</f>
        <v>1.225E-3</v>
      </c>
      <c r="I38" s="228">
        <f>(SUM('1.  LRAMVA Summary'!D$54:D$56)+SUM('1.  LRAMVA Summary'!D$57:D$58)*(MONTH($E38)-1)/12)*$H38</f>
        <v>0</v>
      </c>
      <c r="J38" s="228">
        <f>(SUM('1.  LRAMVA Summary'!E$54:E$56)+SUM('1.  LRAMVA Summary'!E$57:E$58)*(MONTH($E38)-1)/12)*$H38</f>
        <v>0</v>
      </c>
      <c r="K38" s="228">
        <f>(SUM('1.  LRAMVA Summary'!F$54:F$56)+SUM('1.  LRAMVA Summary'!F$57:F$58)*(MONTH($E38)-1)/12)*$H38</f>
        <v>0</v>
      </c>
      <c r="L38" s="228">
        <f>(SUM('1.  LRAMVA Summary'!G$54:G$56)+SUM('1.  LRAMVA Summary'!G$57:G$58)*(MONTH($E38)-1)/12)*$H38</f>
        <v>0</v>
      </c>
      <c r="M38" s="228">
        <f>(SUM('1.  LRAMVA Summary'!H$54:H$56)+SUM('1.  LRAMVA Summary'!H$57:H$58)*(MONTH($E38)-1)/12)*$H38</f>
        <v>0</v>
      </c>
      <c r="N38" s="228">
        <f>(SUM('1.  LRAMVA Summary'!I$54:I$56)+SUM('1.  LRAMVA Summary'!I$57:I$58)*(MONTH($E38)-1)/12)*$H38</f>
        <v>0</v>
      </c>
      <c r="O38" s="228">
        <f>(SUM('1.  LRAMVA Summary'!J$54:J$56)+SUM('1.  LRAMVA Summary'!J$57:J$58)*(MONTH($E38)-1)/12)*$H38</f>
        <v>0</v>
      </c>
      <c r="P38" s="228">
        <f>(SUM('1.  LRAMVA Summary'!K$54:K$56)+SUM('1.  LRAMVA Summary'!K$57:K$58)*(MONTH($E38)-1)/12)*$H38</f>
        <v>0</v>
      </c>
      <c r="Q38" s="228">
        <f>(SUM('1.  LRAMVA Summary'!L$54:L$56)+SUM('1.  LRAMVA Summary'!L$57:L$58)*(MONTH($E38)-1)/12)*$H38</f>
        <v>0</v>
      </c>
      <c r="R38" s="228">
        <f>(SUM('1.  LRAMVA Summary'!M$54:M$56)+SUM('1.  LRAMVA Summary'!M$57:M$58)*(MONTH($E38)-1)/12)*$H38</f>
        <v>0</v>
      </c>
      <c r="S38" s="228">
        <f>(SUM('1.  LRAMVA Summary'!N$54:N$56)+SUM('1.  LRAMVA Summary'!N$57:N$58)*(MONTH($E38)-1)/12)*$H38</f>
        <v>0</v>
      </c>
      <c r="T38" s="228">
        <f>(SUM('1.  LRAMVA Summary'!O$54:O$56)+SUM('1.  LRAMVA Summary'!O$57:O$58)*(MONTH($E38)-1)/12)*$H38</f>
        <v>0</v>
      </c>
      <c r="U38" s="228">
        <f>(SUM('1.  LRAMVA Summary'!P$54:P$56)+SUM('1.  LRAMVA Summary'!P$57:P$58)*(MONTH($E38)-1)/12)*$H38</f>
        <v>0</v>
      </c>
      <c r="V38" s="228">
        <f>(SUM('1.  LRAMVA Summary'!Q$54:Q$56)+SUM('1.  LRAMVA Summary'!Q$57:Q$58)*(MONTH($E38)-1)/12)*$H38</f>
        <v>0</v>
      </c>
      <c r="W38" s="229">
        <f t="shared" si="5"/>
        <v>0</v>
      </c>
    </row>
    <row r="39" spans="2:23" s="9" customFormat="1">
      <c r="B39" s="211" t="s">
        <v>77</v>
      </c>
      <c r="C39" s="211">
        <v>1.0999999999999999E-2</v>
      </c>
      <c r="D39" s="204"/>
      <c r="E39" s="212">
        <v>41183</v>
      </c>
      <c r="F39" s="212" t="s">
        <v>178</v>
      </c>
      <c r="G39" s="213" t="s">
        <v>69</v>
      </c>
      <c r="H39" s="230">
        <f>C$22/12</f>
        <v>1.225E-3</v>
      </c>
      <c r="I39" s="228">
        <f>(SUM('1.  LRAMVA Summary'!D$54:D$56)+SUM('1.  LRAMVA Summary'!D$57:D$58)*(MONTH($E39)-1)/12)*$H39</f>
        <v>0</v>
      </c>
      <c r="J39" s="228">
        <f>(SUM('1.  LRAMVA Summary'!E$54:E$56)+SUM('1.  LRAMVA Summary'!E$57:E$58)*(MONTH($E39)-1)/12)*$H39</f>
        <v>0</v>
      </c>
      <c r="K39" s="228">
        <f>(SUM('1.  LRAMVA Summary'!F$54:F$56)+SUM('1.  LRAMVA Summary'!F$57:F$58)*(MONTH($E39)-1)/12)*$H39</f>
        <v>0</v>
      </c>
      <c r="L39" s="228">
        <f>(SUM('1.  LRAMVA Summary'!G$54:G$56)+SUM('1.  LRAMVA Summary'!G$57:G$58)*(MONTH($E39)-1)/12)*$H39</f>
        <v>0</v>
      </c>
      <c r="M39" s="228">
        <f>(SUM('1.  LRAMVA Summary'!H$54:H$56)+SUM('1.  LRAMVA Summary'!H$57:H$58)*(MONTH($E39)-1)/12)*$H39</f>
        <v>0</v>
      </c>
      <c r="N39" s="228">
        <f>(SUM('1.  LRAMVA Summary'!I$54:I$56)+SUM('1.  LRAMVA Summary'!I$57:I$58)*(MONTH($E39)-1)/12)*$H39</f>
        <v>0</v>
      </c>
      <c r="O39" s="228">
        <f>(SUM('1.  LRAMVA Summary'!J$54:J$56)+SUM('1.  LRAMVA Summary'!J$57:J$58)*(MONTH($E39)-1)/12)*$H39</f>
        <v>0</v>
      </c>
      <c r="P39" s="228">
        <f>(SUM('1.  LRAMVA Summary'!K$54:K$56)+SUM('1.  LRAMVA Summary'!K$57:K$58)*(MONTH($E39)-1)/12)*$H39</f>
        <v>0</v>
      </c>
      <c r="Q39" s="228">
        <f>(SUM('1.  LRAMVA Summary'!L$54:L$56)+SUM('1.  LRAMVA Summary'!L$57:L$58)*(MONTH($E39)-1)/12)*$H39</f>
        <v>0</v>
      </c>
      <c r="R39" s="228">
        <f>(SUM('1.  LRAMVA Summary'!M$54:M$56)+SUM('1.  LRAMVA Summary'!M$57:M$58)*(MONTH($E39)-1)/12)*$H39</f>
        <v>0</v>
      </c>
      <c r="S39" s="228">
        <f>(SUM('1.  LRAMVA Summary'!N$54:N$56)+SUM('1.  LRAMVA Summary'!N$57:N$58)*(MONTH($E39)-1)/12)*$H39</f>
        <v>0</v>
      </c>
      <c r="T39" s="228">
        <f>(SUM('1.  LRAMVA Summary'!O$54:O$56)+SUM('1.  LRAMVA Summary'!O$57:O$58)*(MONTH($E39)-1)/12)*$H39</f>
        <v>0</v>
      </c>
      <c r="U39" s="228">
        <f>(SUM('1.  LRAMVA Summary'!P$54:P$56)+SUM('1.  LRAMVA Summary'!P$57:P$58)*(MONTH($E39)-1)/12)*$H39</f>
        <v>0</v>
      </c>
      <c r="V39" s="228">
        <f>(SUM('1.  LRAMVA Summary'!Q$54:Q$56)+SUM('1.  LRAMVA Summary'!Q$57:Q$58)*(MONTH($E39)-1)/12)*$H39</f>
        <v>0</v>
      </c>
      <c r="W39" s="229">
        <f t="shared" si="5"/>
        <v>0</v>
      </c>
    </row>
    <row r="40" spans="2:23" s="9" customFormat="1">
      <c r="B40" s="211" t="s">
        <v>78</v>
      </c>
      <c r="C40" s="728">
        <v>1.0999999999999999E-2</v>
      </c>
      <c r="D40" s="204"/>
      <c r="E40" s="212">
        <v>41214</v>
      </c>
      <c r="F40" s="212" t="s">
        <v>178</v>
      </c>
      <c r="G40" s="213" t="s">
        <v>69</v>
      </c>
      <c r="H40" s="227">
        <f>C$22/12</f>
        <v>1.225E-3</v>
      </c>
      <c r="I40" s="228">
        <f>(SUM('1.  LRAMVA Summary'!D$54:D$56)+SUM('1.  LRAMVA Summary'!D$57:D$58)*(MONTH($E40)-1)/12)*$H40</f>
        <v>0</v>
      </c>
      <c r="J40" s="228">
        <f>(SUM('1.  LRAMVA Summary'!E$54:E$56)+SUM('1.  LRAMVA Summary'!E$57:E$58)*(MONTH($E40)-1)/12)*$H40</f>
        <v>0</v>
      </c>
      <c r="K40" s="228">
        <f>(SUM('1.  LRAMVA Summary'!F$54:F$56)+SUM('1.  LRAMVA Summary'!F$57:F$58)*(MONTH($E40)-1)/12)*$H40</f>
        <v>0</v>
      </c>
      <c r="L40" s="228">
        <f>(SUM('1.  LRAMVA Summary'!G$54:G$56)+SUM('1.  LRAMVA Summary'!G$57:G$58)*(MONTH($E40)-1)/12)*$H40</f>
        <v>0</v>
      </c>
      <c r="M40" s="228">
        <f>(SUM('1.  LRAMVA Summary'!H$54:H$56)+SUM('1.  LRAMVA Summary'!H$57:H$58)*(MONTH($E40)-1)/12)*$H40</f>
        <v>0</v>
      </c>
      <c r="N40" s="228">
        <f>(SUM('1.  LRAMVA Summary'!I$54:I$56)+SUM('1.  LRAMVA Summary'!I$57:I$58)*(MONTH($E40)-1)/12)*$H40</f>
        <v>0</v>
      </c>
      <c r="O40" s="228">
        <f>(SUM('1.  LRAMVA Summary'!J$54:J$56)+SUM('1.  LRAMVA Summary'!J$57:J$58)*(MONTH($E40)-1)/12)*$H40</f>
        <v>0</v>
      </c>
      <c r="P40" s="228">
        <f>(SUM('1.  LRAMVA Summary'!K$54:K$56)+SUM('1.  LRAMVA Summary'!K$57:K$58)*(MONTH($E40)-1)/12)*$H40</f>
        <v>0</v>
      </c>
      <c r="Q40" s="228">
        <f>(SUM('1.  LRAMVA Summary'!L$54:L$56)+SUM('1.  LRAMVA Summary'!L$57:L$58)*(MONTH($E40)-1)/12)*$H40</f>
        <v>0</v>
      </c>
      <c r="R40" s="228">
        <f>(SUM('1.  LRAMVA Summary'!M$54:M$56)+SUM('1.  LRAMVA Summary'!M$57:M$58)*(MONTH($E40)-1)/12)*$H40</f>
        <v>0</v>
      </c>
      <c r="S40" s="228">
        <f>(SUM('1.  LRAMVA Summary'!N$54:N$56)+SUM('1.  LRAMVA Summary'!N$57:N$58)*(MONTH($E40)-1)/12)*$H40</f>
        <v>0</v>
      </c>
      <c r="T40" s="228">
        <f>(SUM('1.  LRAMVA Summary'!O$54:O$56)+SUM('1.  LRAMVA Summary'!O$57:O$58)*(MONTH($E40)-1)/12)*$H40</f>
        <v>0</v>
      </c>
      <c r="U40" s="228">
        <f>(SUM('1.  LRAMVA Summary'!P$54:P$56)+SUM('1.  LRAMVA Summary'!P$57:P$58)*(MONTH($E40)-1)/12)*$H40</f>
        <v>0</v>
      </c>
      <c r="V40" s="228">
        <f>(SUM('1.  LRAMVA Summary'!Q$54:Q$56)+SUM('1.  LRAMVA Summary'!Q$57:Q$58)*(MONTH($E40)-1)/12)*$H40</f>
        <v>0</v>
      </c>
      <c r="W40" s="229">
        <f t="shared" si="5"/>
        <v>0</v>
      </c>
    </row>
    <row r="41" spans="2:23" s="9" customFormat="1">
      <c r="B41" s="211" t="s">
        <v>79</v>
      </c>
      <c r="C41" s="728">
        <v>1.0999999999999999E-2</v>
      </c>
      <c r="D41" s="204"/>
      <c r="E41" s="212">
        <v>41244</v>
      </c>
      <c r="F41" s="212" t="s">
        <v>178</v>
      </c>
      <c r="G41" s="213" t="s">
        <v>69</v>
      </c>
      <c r="H41" s="227">
        <f>C$22/12</f>
        <v>1.225E-3</v>
      </c>
      <c r="I41" s="228">
        <f>(SUM('1.  LRAMVA Summary'!D$54:D$56)+SUM('1.  LRAMVA Summary'!D$57:D$58)*(MONTH($E41)-1)/12)*$H41</f>
        <v>0</v>
      </c>
      <c r="J41" s="228">
        <f>(SUM('1.  LRAMVA Summary'!E$54:E$56)+SUM('1.  LRAMVA Summary'!E$57:E$58)*(MONTH($E41)-1)/12)*$H41</f>
        <v>0</v>
      </c>
      <c r="K41" s="228">
        <f>(SUM('1.  LRAMVA Summary'!F$54:F$56)+SUM('1.  LRAMVA Summary'!F$57:F$58)*(MONTH($E41)-1)/12)*$H41</f>
        <v>0</v>
      </c>
      <c r="L41" s="228">
        <f>(SUM('1.  LRAMVA Summary'!G$54:G$56)+SUM('1.  LRAMVA Summary'!G$57:G$58)*(MONTH($E41)-1)/12)*$H41</f>
        <v>0</v>
      </c>
      <c r="M41" s="228">
        <f>(SUM('1.  LRAMVA Summary'!H$54:H$56)+SUM('1.  LRAMVA Summary'!H$57:H$58)*(MONTH($E41)-1)/12)*$H41</f>
        <v>0</v>
      </c>
      <c r="N41" s="228">
        <f>(SUM('1.  LRAMVA Summary'!I$54:I$56)+SUM('1.  LRAMVA Summary'!I$57:I$58)*(MONTH($E41)-1)/12)*$H41</f>
        <v>0</v>
      </c>
      <c r="O41" s="228">
        <f>(SUM('1.  LRAMVA Summary'!J$54:J$56)+SUM('1.  LRAMVA Summary'!J$57:J$58)*(MONTH($E41)-1)/12)*$H41</f>
        <v>0</v>
      </c>
      <c r="P41" s="228">
        <f>(SUM('1.  LRAMVA Summary'!K$54:K$56)+SUM('1.  LRAMVA Summary'!K$57:K$58)*(MONTH($E41)-1)/12)*$H41</f>
        <v>0</v>
      </c>
      <c r="Q41" s="228">
        <f>(SUM('1.  LRAMVA Summary'!L$54:L$56)+SUM('1.  LRAMVA Summary'!L$57:L$58)*(MONTH($E41)-1)/12)*$H41</f>
        <v>0</v>
      </c>
      <c r="R41" s="228">
        <f>(SUM('1.  LRAMVA Summary'!M$54:M$56)+SUM('1.  LRAMVA Summary'!M$57:M$58)*(MONTH($E41)-1)/12)*$H41</f>
        <v>0</v>
      </c>
      <c r="S41" s="228">
        <f>(SUM('1.  LRAMVA Summary'!N$54:N$56)+SUM('1.  LRAMVA Summary'!N$57:N$58)*(MONTH($E41)-1)/12)*$H41</f>
        <v>0</v>
      </c>
      <c r="T41" s="228">
        <f>(SUM('1.  LRAMVA Summary'!O$54:O$56)+SUM('1.  LRAMVA Summary'!O$57:O$58)*(MONTH($E41)-1)/12)*$H41</f>
        <v>0</v>
      </c>
      <c r="U41" s="228">
        <f>(SUM('1.  LRAMVA Summary'!P$54:P$56)+SUM('1.  LRAMVA Summary'!P$57:P$58)*(MONTH($E41)-1)/12)*$H41</f>
        <v>0</v>
      </c>
      <c r="V41" s="228">
        <f>(SUM('1.  LRAMVA Summary'!Q$54:Q$56)+SUM('1.  LRAMVA Summary'!Q$57:Q$58)*(MONTH($E41)-1)/12)*$H41</f>
        <v>0</v>
      </c>
      <c r="W41" s="229">
        <f>SUM(I41:V41)</f>
        <v>0</v>
      </c>
    </row>
    <row r="42" spans="2:23" s="9" customFormat="1" ht="15" thickBot="1">
      <c r="B42" s="211" t="s">
        <v>80</v>
      </c>
      <c r="C42" s="728">
        <v>1.4999999999999999E-2</v>
      </c>
      <c r="D42" s="204"/>
      <c r="E42" s="214" t="s">
        <v>461</v>
      </c>
      <c r="F42" s="214"/>
      <c r="G42" s="215"/>
      <c r="H42" s="232"/>
      <c r="I42" s="217">
        <f>SUM(I29:I41)</f>
        <v>0</v>
      </c>
      <c r="J42" s="217">
        <f t="shared" ref="J42:O42" si="6">SUM(J29:J41)</f>
        <v>0</v>
      </c>
      <c r="K42" s="217">
        <f t="shared" si="6"/>
        <v>0</v>
      </c>
      <c r="L42" s="217">
        <f t="shared" si="6"/>
        <v>0</v>
      </c>
      <c r="M42" s="217">
        <f t="shared" si="6"/>
        <v>0</v>
      </c>
      <c r="N42" s="217">
        <f t="shared" si="6"/>
        <v>0</v>
      </c>
      <c r="O42" s="217">
        <f t="shared" si="6"/>
        <v>0</v>
      </c>
      <c r="P42" s="217">
        <f t="shared" ref="P42:V42" si="7">SUM(P29:P41)</f>
        <v>0</v>
      </c>
      <c r="Q42" s="217">
        <f t="shared" si="7"/>
        <v>0</v>
      </c>
      <c r="R42" s="217">
        <f t="shared" si="7"/>
        <v>0</v>
      </c>
      <c r="S42" s="217">
        <f t="shared" si="7"/>
        <v>0</v>
      </c>
      <c r="T42" s="217">
        <f t="shared" si="7"/>
        <v>0</v>
      </c>
      <c r="U42" s="217">
        <f t="shared" si="7"/>
        <v>0</v>
      </c>
      <c r="V42" s="217">
        <f t="shared" si="7"/>
        <v>0</v>
      </c>
      <c r="W42" s="217">
        <f>SUM(W29:W41)</f>
        <v>0</v>
      </c>
    </row>
    <row r="43" spans="2:23" s="9" customFormat="1" ht="15" thickTop="1">
      <c r="B43" s="211" t="s">
        <v>81</v>
      </c>
      <c r="C43" s="728">
        <v>1.4999999999999999E-2</v>
      </c>
      <c r="D43" s="204"/>
      <c r="E43" s="218" t="s">
        <v>67</v>
      </c>
      <c r="F43" s="218"/>
      <c r="G43" s="219"/>
      <c r="H43" s="220"/>
      <c r="I43" s="221"/>
      <c r="J43" s="221"/>
      <c r="K43" s="221"/>
      <c r="L43" s="221"/>
      <c r="M43" s="221"/>
      <c r="N43" s="221"/>
      <c r="O43" s="221"/>
      <c r="P43" s="221"/>
      <c r="Q43" s="221"/>
      <c r="R43" s="221"/>
      <c r="S43" s="221"/>
      <c r="T43" s="221"/>
      <c r="U43" s="221"/>
      <c r="V43" s="221"/>
      <c r="W43" s="222"/>
    </row>
    <row r="44" spans="2:23" s="9" customFormat="1">
      <c r="B44" s="211" t="s">
        <v>82</v>
      </c>
      <c r="C44" s="728">
        <v>1.89E-2</v>
      </c>
      <c r="D44" s="204"/>
      <c r="E44" s="223" t="s">
        <v>425</v>
      </c>
      <c r="F44" s="223"/>
      <c r="G44" s="224"/>
      <c r="H44" s="225"/>
      <c r="I44" s="226">
        <f t="shared" ref="I44:O44" si="8">I42+I43</f>
        <v>0</v>
      </c>
      <c r="J44" s="226">
        <f t="shared" si="8"/>
        <v>0</v>
      </c>
      <c r="K44" s="226">
        <f t="shared" si="8"/>
        <v>0</v>
      </c>
      <c r="L44" s="226">
        <f t="shared" si="8"/>
        <v>0</v>
      </c>
      <c r="M44" s="226">
        <f t="shared" si="8"/>
        <v>0</v>
      </c>
      <c r="N44" s="226">
        <f t="shared" si="8"/>
        <v>0</v>
      </c>
      <c r="O44" s="226">
        <f t="shared" si="8"/>
        <v>0</v>
      </c>
      <c r="P44" s="226">
        <f t="shared" ref="P44:V44" si="9">P42+P43</f>
        <v>0</v>
      </c>
      <c r="Q44" s="226">
        <f t="shared" si="9"/>
        <v>0</v>
      </c>
      <c r="R44" s="226">
        <f t="shared" si="9"/>
        <v>0</v>
      </c>
      <c r="S44" s="226">
        <f t="shared" si="9"/>
        <v>0</v>
      </c>
      <c r="T44" s="226">
        <f t="shared" si="9"/>
        <v>0</v>
      </c>
      <c r="U44" s="226">
        <f t="shared" si="9"/>
        <v>0</v>
      </c>
      <c r="V44" s="226">
        <f t="shared" si="9"/>
        <v>0</v>
      </c>
      <c r="W44" s="226">
        <f>W42+W43</f>
        <v>0</v>
      </c>
    </row>
    <row r="45" spans="2:23" s="9" customFormat="1">
      <c r="B45" s="211" t="s">
        <v>83</v>
      </c>
      <c r="C45" s="728">
        <v>1.89E-2</v>
      </c>
      <c r="D45" s="204"/>
      <c r="E45" s="212">
        <v>41275</v>
      </c>
      <c r="F45" s="212" t="s">
        <v>179</v>
      </c>
      <c r="G45" s="213" t="s">
        <v>65</v>
      </c>
      <c r="H45" s="230">
        <f>C$23/12</f>
        <v>1.225E-3</v>
      </c>
      <c r="I45" s="228">
        <f>(SUM('1.  LRAMVA Summary'!D$54:D$59)+SUM('1.  LRAMVA Summary'!D$60:D$61)*(MONTH($E45)-1)/12)*$H45</f>
        <v>0</v>
      </c>
      <c r="J45" s="228">
        <f>(SUM('1.  LRAMVA Summary'!E$54:E$59)+SUM('1.  LRAMVA Summary'!E$60:E$61)*(MONTH($E45)-1)/12)*$H45</f>
        <v>0</v>
      </c>
      <c r="K45" s="228">
        <f>(SUM('1.  LRAMVA Summary'!F$54:F$59)+SUM('1.  LRAMVA Summary'!F$60:F$61)*(MONTH($E45)-1)/12)*$H45</f>
        <v>0</v>
      </c>
      <c r="L45" s="228">
        <f>(SUM('1.  LRAMVA Summary'!G$54:G$59)+SUM('1.  LRAMVA Summary'!G$60:G$61)*(MONTH($E45)-1)/12)*$H45</f>
        <v>0</v>
      </c>
      <c r="M45" s="228">
        <f>(SUM('1.  LRAMVA Summary'!H$54:H$59)+SUM('1.  LRAMVA Summary'!H$60:H$61)*(MONTH($E45)-1)/12)*$H45</f>
        <v>0</v>
      </c>
      <c r="N45" s="228">
        <f>(SUM('1.  LRAMVA Summary'!I$54:I$59)+SUM('1.  LRAMVA Summary'!I$60:I$61)*(MONTH($E45)-1)/12)*$H45</f>
        <v>0</v>
      </c>
      <c r="O45" s="228">
        <f>(SUM('1.  LRAMVA Summary'!J$54:J$59)+SUM('1.  LRAMVA Summary'!J$60:J$61)*(MONTH($E45)-1)/12)*$H45</f>
        <v>0</v>
      </c>
      <c r="P45" s="228">
        <f>(SUM('1.  LRAMVA Summary'!K$54:K$59)+SUM('1.  LRAMVA Summary'!K$60:K$61)*(MONTH($E45)-1)/12)*$H45</f>
        <v>0</v>
      </c>
      <c r="Q45" s="228">
        <f>(SUM('1.  LRAMVA Summary'!L$54:L$59)+SUM('1.  LRAMVA Summary'!L$60:L$61)*(MONTH($E45)-1)/12)*$H45</f>
        <v>0</v>
      </c>
      <c r="R45" s="228">
        <f>(SUM('1.  LRAMVA Summary'!M$54:M$59)+SUM('1.  LRAMVA Summary'!M$60:M$61)*(MONTH($E45)-1)/12)*$H45</f>
        <v>0</v>
      </c>
      <c r="S45" s="228">
        <f>(SUM('1.  LRAMVA Summary'!N$54:N$59)+SUM('1.  LRAMVA Summary'!N$60:N$61)*(MONTH($E45)-1)/12)*$H45</f>
        <v>0</v>
      </c>
      <c r="T45" s="228">
        <f>(SUM('1.  LRAMVA Summary'!O$54:O$59)+SUM('1.  LRAMVA Summary'!O$60:O$61)*(MONTH($E45)-1)/12)*$H45</f>
        <v>0</v>
      </c>
      <c r="U45" s="228">
        <f>(SUM('1.  LRAMVA Summary'!P$54:P$59)+SUM('1.  LRAMVA Summary'!P$60:P$61)*(MONTH($E45)-1)/12)*$H45</f>
        <v>0</v>
      </c>
      <c r="V45" s="228">
        <f>(SUM('1.  LRAMVA Summary'!Q$54:Q$59)+SUM('1.  LRAMVA Summary'!Q$60:Q$61)*(MONTH($E45)-1)/12)*$H45</f>
        <v>0</v>
      </c>
      <c r="W45" s="229">
        <f>SUM(I45:V45)</f>
        <v>0</v>
      </c>
    </row>
    <row r="46" spans="2:23" s="9" customFormat="1">
      <c r="B46" s="211" t="s">
        <v>84</v>
      </c>
      <c r="C46" s="728">
        <v>2.1700000000000001E-2</v>
      </c>
      <c r="D46" s="204"/>
      <c r="E46" s="212">
        <v>41306</v>
      </c>
      <c r="F46" s="212" t="s">
        <v>179</v>
      </c>
      <c r="G46" s="213" t="s">
        <v>65</v>
      </c>
      <c r="H46" s="227">
        <f>C$23/12</f>
        <v>1.225E-3</v>
      </c>
      <c r="I46" s="228">
        <f>(SUM('1.  LRAMVA Summary'!D$54:D$59)+SUM('1.  LRAMVA Summary'!D$60:D$61)*(MONTH($E46)-1)/12)*$H46</f>
        <v>0</v>
      </c>
      <c r="J46" s="228">
        <f>(SUM('1.  LRAMVA Summary'!E$54:E$59)+SUM('1.  LRAMVA Summary'!E$60:E$61)*(MONTH($E46)-1)/12)*$H46</f>
        <v>0</v>
      </c>
      <c r="K46" s="228">
        <f>(SUM('1.  LRAMVA Summary'!F$54:F$59)+SUM('1.  LRAMVA Summary'!F$60:F$61)*(MONTH($E46)-1)/12)*$H46</f>
        <v>0</v>
      </c>
      <c r="L46" s="228">
        <f>(SUM('1.  LRAMVA Summary'!G$54:G$59)+SUM('1.  LRAMVA Summary'!G$60:G$61)*(MONTH($E46)-1)/12)*$H46</f>
        <v>0</v>
      </c>
      <c r="M46" s="228">
        <f>(SUM('1.  LRAMVA Summary'!H$54:H$59)+SUM('1.  LRAMVA Summary'!H$60:H$61)*(MONTH($E46)-1)/12)*$H46</f>
        <v>0</v>
      </c>
      <c r="N46" s="228">
        <f>(SUM('1.  LRAMVA Summary'!I$54:I$59)+SUM('1.  LRAMVA Summary'!I$60:I$61)*(MONTH($E46)-1)/12)*$H46</f>
        <v>0</v>
      </c>
      <c r="O46" s="228">
        <f>(SUM('1.  LRAMVA Summary'!J$54:J$59)+SUM('1.  LRAMVA Summary'!J$60:J$61)*(MONTH($E46)-1)/12)*$H46</f>
        <v>0</v>
      </c>
      <c r="P46" s="228">
        <f>(SUM('1.  LRAMVA Summary'!K$54:K$59)+SUM('1.  LRAMVA Summary'!K$60:K$61)*(MONTH($E46)-1)/12)*$H46</f>
        <v>0</v>
      </c>
      <c r="Q46" s="228">
        <f>(SUM('1.  LRAMVA Summary'!L$54:L$59)+SUM('1.  LRAMVA Summary'!L$60:L$61)*(MONTH($E46)-1)/12)*$H46</f>
        <v>0</v>
      </c>
      <c r="R46" s="228">
        <f>(SUM('1.  LRAMVA Summary'!M$54:M$59)+SUM('1.  LRAMVA Summary'!M$60:M$61)*(MONTH($E46)-1)/12)*$H46</f>
        <v>0</v>
      </c>
      <c r="S46" s="228">
        <f>(SUM('1.  LRAMVA Summary'!N$54:N$59)+SUM('1.  LRAMVA Summary'!N$60:N$61)*(MONTH($E46)-1)/12)*$H46</f>
        <v>0</v>
      </c>
      <c r="T46" s="228">
        <f>(SUM('1.  LRAMVA Summary'!O$54:O$59)+SUM('1.  LRAMVA Summary'!O$60:O$61)*(MONTH($E46)-1)/12)*$H46</f>
        <v>0</v>
      </c>
      <c r="U46" s="228">
        <f>(SUM('1.  LRAMVA Summary'!P$54:P$59)+SUM('1.  LRAMVA Summary'!P$60:P$61)*(MONTH($E46)-1)/12)*$H46</f>
        <v>0</v>
      </c>
      <c r="V46" s="228">
        <f>(SUM('1.  LRAMVA Summary'!Q$54:Q$59)+SUM('1.  LRAMVA Summary'!Q$60:Q$61)*(MONTH($E46)-1)/12)*$H46</f>
        <v>0</v>
      </c>
      <c r="W46" s="229">
        <f t="shared" ref="W46:W56" si="10">SUM(I46:V46)</f>
        <v>0</v>
      </c>
    </row>
    <row r="47" spans="2:23" s="9" customFormat="1">
      <c r="B47" s="211" t="s">
        <v>85</v>
      </c>
      <c r="C47" s="745">
        <v>2.4500000000000001E-2</v>
      </c>
      <c r="D47" s="204"/>
      <c r="E47" s="212">
        <v>41334</v>
      </c>
      <c r="F47" s="212" t="s">
        <v>179</v>
      </c>
      <c r="G47" s="213" t="s">
        <v>65</v>
      </c>
      <c r="H47" s="227">
        <f>C$23/12</f>
        <v>1.225E-3</v>
      </c>
      <c r="I47" s="228">
        <f>(SUM('1.  LRAMVA Summary'!D$54:D$59)+SUM('1.  LRAMVA Summary'!D$60:D$61)*(MONTH($E47)-1)/12)*$H47</f>
        <v>0</v>
      </c>
      <c r="J47" s="228">
        <f>(SUM('1.  LRAMVA Summary'!E$54:E$59)+SUM('1.  LRAMVA Summary'!E$60:E$61)*(MONTH($E47)-1)/12)*$H47</f>
        <v>0</v>
      </c>
      <c r="K47" s="228">
        <f>(SUM('1.  LRAMVA Summary'!F$54:F$59)+SUM('1.  LRAMVA Summary'!F$60:F$61)*(MONTH($E47)-1)/12)*$H47</f>
        <v>0</v>
      </c>
      <c r="L47" s="228">
        <f>(SUM('1.  LRAMVA Summary'!G$54:G$59)+SUM('1.  LRAMVA Summary'!G$60:G$61)*(MONTH($E47)-1)/12)*$H47</f>
        <v>0</v>
      </c>
      <c r="M47" s="228">
        <f>(SUM('1.  LRAMVA Summary'!H$54:H$59)+SUM('1.  LRAMVA Summary'!H$60:H$61)*(MONTH($E47)-1)/12)*$H47</f>
        <v>0</v>
      </c>
      <c r="N47" s="228">
        <f>(SUM('1.  LRAMVA Summary'!I$54:I$59)+SUM('1.  LRAMVA Summary'!I$60:I$61)*(MONTH($E47)-1)/12)*$H47</f>
        <v>0</v>
      </c>
      <c r="O47" s="228">
        <f>(SUM('1.  LRAMVA Summary'!J$54:J$59)+SUM('1.  LRAMVA Summary'!J$60:J$61)*(MONTH($E47)-1)/12)*$H47</f>
        <v>0</v>
      </c>
      <c r="P47" s="228">
        <f>(SUM('1.  LRAMVA Summary'!K$54:K$59)+SUM('1.  LRAMVA Summary'!K$60:K$61)*(MONTH($E47)-1)/12)*$H47</f>
        <v>0</v>
      </c>
      <c r="Q47" s="228">
        <f>(SUM('1.  LRAMVA Summary'!L$54:L$59)+SUM('1.  LRAMVA Summary'!L$60:L$61)*(MONTH($E47)-1)/12)*$H47</f>
        <v>0</v>
      </c>
      <c r="R47" s="228">
        <f>(SUM('1.  LRAMVA Summary'!M$54:M$59)+SUM('1.  LRAMVA Summary'!M$60:M$61)*(MONTH($E47)-1)/12)*$H47</f>
        <v>0</v>
      </c>
      <c r="S47" s="228">
        <f>(SUM('1.  LRAMVA Summary'!N$54:N$59)+SUM('1.  LRAMVA Summary'!N$60:N$61)*(MONTH($E47)-1)/12)*$H47</f>
        <v>0</v>
      </c>
      <c r="T47" s="228">
        <f>(SUM('1.  LRAMVA Summary'!O$54:O$59)+SUM('1.  LRAMVA Summary'!O$60:O$61)*(MONTH($E47)-1)/12)*$H47</f>
        <v>0</v>
      </c>
      <c r="U47" s="228">
        <f>(SUM('1.  LRAMVA Summary'!P$54:P$59)+SUM('1.  LRAMVA Summary'!P$60:P$61)*(MONTH($E47)-1)/12)*$H47</f>
        <v>0</v>
      </c>
      <c r="V47" s="228">
        <f>(SUM('1.  LRAMVA Summary'!Q$54:Q$59)+SUM('1.  LRAMVA Summary'!Q$60:Q$61)*(MONTH($E47)-1)/12)*$H47</f>
        <v>0</v>
      </c>
      <c r="W47" s="229">
        <f t="shared" si="10"/>
        <v>0</v>
      </c>
    </row>
    <row r="48" spans="2:23" s="9" customFormat="1">
      <c r="B48" s="211" t="s">
        <v>86</v>
      </c>
      <c r="C48" s="745">
        <v>2.18E-2</v>
      </c>
      <c r="D48" s="204"/>
      <c r="E48" s="212">
        <v>41365</v>
      </c>
      <c r="F48" s="212" t="s">
        <v>179</v>
      </c>
      <c r="G48" s="213" t="s">
        <v>66</v>
      </c>
      <c r="H48" s="230">
        <f>C$24/12</f>
        <v>1.225E-3</v>
      </c>
      <c r="I48" s="228">
        <f>(SUM('1.  LRAMVA Summary'!D$54:D$59)+SUM('1.  LRAMVA Summary'!D$60:D$61)*(MONTH($E48)-1)/12)*$H48</f>
        <v>0</v>
      </c>
      <c r="J48" s="228">
        <f>(SUM('1.  LRAMVA Summary'!E$54:E$59)+SUM('1.  LRAMVA Summary'!E$60:E$61)*(MONTH($E48)-1)/12)*$H48</f>
        <v>0</v>
      </c>
      <c r="K48" s="228">
        <f>(SUM('1.  LRAMVA Summary'!F$54:F$59)+SUM('1.  LRAMVA Summary'!F$60:F$61)*(MONTH($E48)-1)/12)*$H48</f>
        <v>0</v>
      </c>
      <c r="L48" s="228">
        <f>(SUM('1.  LRAMVA Summary'!G$54:G$59)+SUM('1.  LRAMVA Summary'!G$60:G$61)*(MONTH($E48)-1)/12)*$H48</f>
        <v>0</v>
      </c>
      <c r="M48" s="228">
        <f>(SUM('1.  LRAMVA Summary'!H$54:H$59)+SUM('1.  LRAMVA Summary'!H$60:H$61)*(MONTH($E48)-1)/12)*$H48</f>
        <v>0</v>
      </c>
      <c r="N48" s="228">
        <f>(SUM('1.  LRAMVA Summary'!I$54:I$59)+SUM('1.  LRAMVA Summary'!I$60:I$61)*(MONTH($E48)-1)/12)*$H48</f>
        <v>0</v>
      </c>
      <c r="O48" s="228">
        <f>(SUM('1.  LRAMVA Summary'!J$54:J$59)+SUM('1.  LRAMVA Summary'!J$60:J$61)*(MONTH($E48)-1)/12)*$H48</f>
        <v>0</v>
      </c>
      <c r="P48" s="228">
        <f>(SUM('1.  LRAMVA Summary'!K$54:K$59)+SUM('1.  LRAMVA Summary'!K$60:K$61)*(MONTH($E48)-1)/12)*$H48</f>
        <v>0</v>
      </c>
      <c r="Q48" s="228">
        <f>(SUM('1.  LRAMVA Summary'!L$54:L$59)+SUM('1.  LRAMVA Summary'!L$60:L$61)*(MONTH($E48)-1)/12)*$H48</f>
        <v>0</v>
      </c>
      <c r="R48" s="228">
        <f>(SUM('1.  LRAMVA Summary'!M$54:M$59)+SUM('1.  LRAMVA Summary'!M$60:M$61)*(MONTH($E48)-1)/12)*$H48</f>
        <v>0</v>
      </c>
      <c r="S48" s="228">
        <f>(SUM('1.  LRAMVA Summary'!N$54:N$59)+SUM('1.  LRAMVA Summary'!N$60:N$61)*(MONTH($E48)-1)/12)*$H48</f>
        <v>0</v>
      </c>
      <c r="T48" s="228">
        <f>(SUM('1.  LRAMVA Summary'!O$54:O$59)+SUM('1.  LRAMVA Summary'!O$60:O$61)*(MONTH($E48)-1)/12)*$H48</f>
        <v>0</v>
      </c>
      <c r="U48" s="228">
        <f>(SUM('1.  LRAMVA Summary'!P$54:P$59)+SUM('1.  LRAMVA Summary'!P$60:P$61)*(MONTH($E48)-1)/12)*$H48</f>
        <v>0</v>
      </c>
      <c r="V48" s="228">
        <f>(SUM('1.  LRAMVA Summary'!Q$54:Q$59)+SUM('1.  LRAMVA Summary'!Q$60:Q$61)*(MONTH($E48)-1)/12)*$H48</f>
        <v>0</v>
      </c>
      <c r="W48" s="229">
        <f t="shared" si="10"/>
        <v>0</v>
      </c>
    </row>
    <row r="49" spans="1:23" s="9" customFormat="1">
      <c r="B49" s="211" t="s">
        <v>87</v>
      </c>
      <c r="C49" s="745">
        <v>2.18E-2</v>
      </c>
      <c r="D49" s="204"/>
      <c r="E49" s="212">
        <v>41395</v>
      </c>
      <c r="F49" s="212" t="s">
        <v>179</v>
      </c>
      <c r="G49" s="213" t="s">
        <v>66</v>
      </c>
      <c r="H49" s="227">
        <f>C$24/12</f>
        <v>1.225E-3</v>
      </c>
      <c r="I49" s="228">
        <f>(SUM('1.  LRAMVA Summary'!D$54:D$59)+SUM('1.  LRAMVA Summary'!D$60:D$61)*(MONTH($E49)-1)/12)*$H49</f>
        <v>0</v>
      </c>
      <c r="J49" s="228">
        <f>(SUM('1.  LRAMVA Summary'!E$54:E$59)+SUM('1.  LRAMVA Summary'!E$60:E$61)*(MONTH($E49)-1)/12)*$H49</f>
        <v>0</v>
      </c>
      <c r="K49" s="228">
        <f>(SUM('1.  LRAMVA Summary'!F$54:F$59)+SUM('1.  LRAMVA Summary'!F$60:F$61)*(MONTH($E49)-1)/12)*$H49</f>
        <v>0</v>
      </c>
      <c r="L49" s="228">
        <f>(SUM('1.  LRAMVA Summary'!G$54:G$59)+SUM('1.  LRAMVA Summary'!G$60:G$61)*(MONTH($E49)-1)/12)*$H49</f>
        <v>0</v>
      </c>
      <c r="M49" s="228">
        <f>(SUM('1.  LRAMVA Summary'!H$54:H$59)+SUM('1.  LRAMVA Summary'!H$60:H$61)*(MONTH($E49)-1)/12)*$H49</f>
        <v>0</v>
      </c>
      <c r="N49" s="228">
        <f>(SUM('1.  LRAMVA Summary'!I$54:I$59)+SUM('1.  LRAMVA Summary'!I$60:I$61)*(MONTH($E49)-1)/12)*$H49</f>
        <v>0</v>
      </c>
      <c r="O49" s="228">
        <f>(SUM('1.  LRAMVA Summary'!J$54:J$59)+SUM('1.  LRAMVA Summary'!J$60:J$61)*(MONTH($E49)-1)/12)*$H49</f>
        <v>0</v>
      </c>
      <c r="P49" s="228">
        <f>(SUM('1.  LRAMVA Summary'!K$54:K$59)+SUM('1.  LRAMVA Summary'!K$60:K$61)*(MONTH($E49)-1)/12)*$H49</f>
        <v>0</v>
      </c>
      <c r="Q49" s="228">
        <f>(SUM('1.  LRAMVA Summary'!L$54:L$59)+SUM('1.  LRAMVA Summary'!L$60:L$61)*(MONTH($E49)-1)/12)*$H49</f>
        <v>0</v>
      </c>
      <c r="R49" s="228">
        <f>(SUM('1.  LRAMVA Summary'!M$54:M$59)+SUM('1.  LRAMVA Summary'!M$60:M$61)*(MONTH($E49)-1)/12)*$H49</f>
        <v>0</v>
      </c>
      <c r="S49" s="228">
        <f>(SUM('1.  LRAMVA Summary'!N$54:N$59)+SUM('1.  LRAMVA Summary'!N$60:N$61)*(MONTH($E49)-1)/12)*$H49</f>
        <v>0</v>
      </c>
      <c r="T49" s="228">
        <f>(SUM('1.  LRAMVA Summary'!O$54:O$59)+SUM('1.  LRAMVA Summary'!O$60:O$61)*(MONTH($E49)-1)/12)*$H49</f>
        <v>0</v>
      </c>
      <c r="U49" s="228">
        <f>(SUM('1.  LRAMVA Summary'!P$54:P$59)+SUM('1.  LRAMVA Summary'!P$60:P$61)*(MONTH($E49)-1)/12)*$H49</f>
        <v>0</v>
      </c>
      <c r="V49" s="228">
        <f>(SUM('1.  LRAMVA Summary'!Q$54:Q$59)+SUM('1.  LRAMVA Summary'!Q$60:Q$61)*(MONTH($E49)-1)/12)*$H49</f>
        <v>0</v>
      </c>
      <c r="W49" s="229">
        <f t="shared" si="10"/>
        <v>0</v>
      </c>
    </row>
    <row r="50" spans="1:23" s="9" customFormat="1">
      <c r="B50" s="211" t="s">
        <v>88</v>
      </c>
      <c r="C50" s="745">
        <v>2.18E-2</v>
      </c>
      <c r="D50" s="204"/>
      <c r="E50" s="212">
        <v>41426</v>
      </c>
      <c r="F50" s="212" t="s">
        <v>179</v>
      </c>
      <c r="G50" s="213" t="s">
        <v>66</v>
      </c>
      <c r="H50" s="227">
        <f>C$24/12</f>
        <v>1.225E-3</v>
      </c>
      <c r="I50" s="228">
        <f>(SUM('1.  LRAMVA Summary'!D$54:D$59)+SUM('1.  LRAMVA Summary'!D$60:D$61)*(MONTH($E50)-1)/12)*$H50</f>
        <v>0</v>
      </c>
      <c r="J50" s="228">
        <f>(SUM('1.  LRAMVA Summary'!E$54:E$59)+SUM('1.  LRAMVA Summary'!E$60:E$61)*(MONTH($E50)-1)/12)*$H50</f>
        <v>0</v>
      </c>
      <c r="K50" s="228">
        <f>(SUM('1.  LRAMVA Summary'!F$54:F$59)+SUM('1.  LRAMVA Summary'!F$60:F$61)*(MONTH($E50)-1)/12)*$H50</f>
        <v>0</v>
      </c>
      <c r="L50" s="228">
        <f>(SUM('1.  LRAMVA Summary'!G$54:G$59)+SUM('1.  LRAMVA Summary'!G$60:G$61)*(MONTH($E50)-1)/12)*$H50</f>
        <v>0</v>
      </c>
      <c r="M50" s="228">
        <f>(SUM('1.  LRAMVA Summary'!H$54:H$59)+SUM('1.  LRAMVA Summary'!H$60:H$61)*(MONTH($E50)-1)/12)*$H50</f>
        <v>0</v>
      </c>
      <c r="N50" s="228">
        <f>(SUM('1.  LRAMVA Summary'!I$54:I$59)+SUM('1.  LRAMVA Summary'!I$60:I$61)*(MONTH($E50)-1)/12)*$H50</f>
        <v>0</v>
      </c>
      <c r="O50" s="228">
        <f>(SUM('1.  LRAMVA Summary'!J$54:J$59)+SUM('1.  LRAMVA Summary'!J$60:J$61)*(MONTH($E50)-1)/12)*$H50</f>
        <v>0</v>
      </c>
      <c r="P50" s="228">
        <f>(SUM('1.  LRAMVA Summary'!K$54:K$59)+SUM('1.  LRAMVA Summary'!K$60:K$61)*(MONTH($E50)-1)/12)*$H50</f>
        <v>0</v>
      </c>
      <c r="Q50" s="228">
        <f>(SUM('1.  LRAMVA Summary'!L$54:L$59)+SUM('1.  LRAMVA Summary'!L$60:L$61)*(MONTH($E50)-1)/12)*$H50</f>
        <v>0</v>
      </c>
      <c r="R50" s="228">
        <f>(SUM('1.  LRAMVA Summary'!M$54:M$59)+SUM('1.  LRAMVA Summary'!M$60:M$61)*(MONTH($E50)-1)/12)*$H50</f>
        <v>0</v>
      </c>
      <c r="S50" s="228">
        <f>(SUM('1.  LRAMVA Summary'!N$54:N$59)+SUM('1.  LRAMVA Summary'!N$60:N$61)*(MONTH($E50)-1)/12)*$H50</f>
        <v>0</v>
      </c>
      <c r="T50" s="228">
        <f>(SUM('1.  LRAMVA Summary'!O$54:O$59)+SUM('1.  LRAMVA Summary'!O$60:O$61)*(MONTH($E50)-1)/12)*$H50</f>
        <v>0</v>
      </c>
      <c r="U50" s="228">
        <f>(SUM('1.  LRAMVA Summary'!P$54:P$59)+SUM('1.  LRAMVA Summary'!P$60:P$61)*(MONTH($E50)-1)/12)*$H50</f>
        <v>0</v>
      </c>
      <c r="V50" s="228">
        <f>(SUM('1.  LRAMVA Summary'!Q$54:Q$59)+SUM('1.  LRAMVA Summary'!Q$60:Q$61)*(MONTH($E50)-1)/12)*$H50</f>
        <v>0</v>
      </c>
      <c r="W50" s="229">
        <f t="shared" si="10"/>
        <v>0</v>
      </c>
    </row>
    <row r="51" spans="1:23" s="9" customFormat="1">
      <c r="B51" s="211" t="s">
        <v>89</v>
      </c>
      <c r="C51" s="745">
        <v>2.18E-2</v>
      </c>
      <c r="D51" s="204"/>
      <c r="E51" s="212">
        <v>41456</v>
      </c>
      <c r="F51" s="212" t="s">
        <v>179</v>
      </c>
      <c r="G51" s="213" t="s">
        <v>68</v>
      </c>
      <c r="H51" s="230">
        <f>C$25/12</f>
        <v>1.225E-3</v>
      </c>
      <c r="I51" s="228">
        <f>(SUM('1.  LRAMVA Summary'!D$54:D$59)+SUM('1.  LRAMVA Summary'!D$60:D$61)*(MONTH($E51)-1)/12)*$H51</f>
        <v>0</v>
      </c>
      <c r="J51" s="228">
        <f>(SUM('1.  LRAMVA Summary'!E$54:E$59)+SUM('1.  LRAMVA Summary'!E$60:E$61)*(MONTH($E51)-1)/12)*$H51</f>
        <v>0</v>
      </c>
      <c r="K51" s="228">
        <f>(SUM('1.  LRAMVA Summary'!F$54:F$59)+SUM('1.  LRAMVA Summary'!F$60:F$61)*(MONTH($E51)-1)/12)*$H51</f>
        <v>0</v>
      </c>
      <c r="L51" s="228">
        <f>(SUM('1.  LRAMVA Summary'!G$54:G$59)+SUM('1.  LRAMVA Summary'!G$60:G$61)*(MONTH($E51)-1)/12)*$H51</f>
        <v>0</v>
      </c>
      <c r="M51" s="228">
        <f>(SUM('1.  LRAMVA Summary'!H$54:H$59)+SUM('1.  LRAMVA Summary'!H$60:H$61)*(MONTH($E51)-1)/12)*$H51</f>
        <v>0</v>
      </c>
      <c r="N51" s="228">
        <f>(SUM('1.  LRAMVA Summary'!I$54:I$59)+SUM('1.  LRAMVA Summary'!I$60:I$61)*(MONTH($E51)-1)/12)*$H51</f>
        <v>0</v>
      </c>
      <c r="O51" s="228">
        <f>(SUM('1.  LRAMVA Summary'!J$54:J$59)+SUM('1.  LRAMVA Summary'!J$60:J$61)*(MONTH($E51)-1)/12)*$H51</f>
        <v>0</v>
      </c>
      <c r="P51" s="228">
        <f>(SUM('1.  LRAMVA Summary'!K$54:K$59)+SUM('1.  LRAMVA Summary'!K$60:K$61)*(MONTH($E51)-1)/12)*$H51</f>
        <v>0</v>
      </c>
      <c r="Q51" s="228">
        <f>(SUM('1.  LRAMVA Summary'!L$54:L$59)+SUM('1.  LRAMVA Summary'!L$60:L$61)*(MONTH($E51)-1)/12)*$H51</f>
        <v>0</v>
      </c>
      <c r="R51" s="228">
        <f>(SUM('1.  LRAMVA Summary'!M$54:M$59)+SUM('1.  LRAMVA Summary'!M$60:M$61)*(MONTH($E51)-1)/12)*$H51</f>
        <v>0</v>
      </c>
      <c r="S51" s="228">
        <f>(SUM('1.  LRAMVA Summary'!N$54:N$59)+SUM('1.  LRAMVA Summary'!N$60:N$61)*(MONTH($E51)-1)/12)*$H51</f>
        <v>0</v>
      </c>
      <c r="T51" s="228">
        <f>(SUM('1.  LRAMVA Summary'!O$54:O$59)+SUM('1.  LRAMVA Summary'!O$60:O$61)*(MONTH($E51)-1)/12)*$H51</f>
        <v>0</v>
      </c>
      <c r="U51" s="228">
        <f>(SUM('1.  LRAMVA Summary'!P$54:P$59)+SUM('1.  LRAMVA Summary'!P$60:P$61)*(MONTH($E51)-1)/12)*$H51</f>
        <v>0</v>
      </c>
      <c r="V51" s="228">
        <f>(SUM('1.  LRAMVA Summary'!Q$54:Q$59)+SUM('1.  LRAMVA Summary'!Q$60:Q$61)*(MONTH($E51)-1)/12)*$H51</f>
        <v>0</v>
      </c>
      <c r="W51" s="229">
        <f t="shared" si="10"/>
        <v>0</v>
      </c>
    </row>
    <row r="52" spans="1:23" s="9" customFormat="1">
      <c r="B52" s="211" t="s">
        <v>91</v>
      </c>
      <c r="C52" s="231">
        <v>2.18E-2</v>
      </c>
      <c r="D52" s="204"/>
      <c r="E52" s="212">
        <v>41487</v>
      </c>
      <c r="F52" s="212" t="s">
        <v>179</v>
      </c>
      <c r="G52" s="213" t="s">
        <v>68</v>
      </c>
      <c r="H52" s="227">
        <f>C$25/12</f>
        <v>1.225E-3</v>
      </c>
      <c r="I52" s="228">
        <f>(SUM('1.  LRAMVA Summary'!D$54:D$59)+SUM('1.  LRAMVA Summary'!D$60:D$61)*(MONTH($E52)-1)/12)*$H52</f>
        <v>0</v>
      </c>
      <c r="J52" s="228">
        <f>(SUM('1.  LRAMVA Summary'!E$54:E$59)+SUM('1.  LRAMVA Summary'!E$60:E$61)*(MONTH($E52)-1)/12)*$H52</f>
        <v>0</v>
      </c>
      <c r="K52" s="228">
        <f>(SUM('1.  LRAMVA Summary'!F$54:F$59)+SUM('1.  LRAMVA Summary'!F$60:F$61)*(MONTH($E52)-1)/12)*$H52</f>
        <v>0</v>
      </c>
      <c r="L52" s="228">
        <f>(SUM('1.  LRAMVA Summary'!G$54:G$59)+SUM('1.  LRAMVA Summary'!G$60:G$61)*(MONTH($E52)-1)/12)*$H52</f>
        <v>0</v>
      </c>
      <c r="M52" s="228">
        <f>(SUM('1.  LRAMVA Summary'!H$54:H$59)+SUM('1.  LRAMVA Summary'!H$60:H$61)*(MONTH($E52)-1)/12)*$H52</f>
        <v>0</v>
      </c>
      <c r="N52" s="228">
        <f>(SUM('1.  LRAMVA Summary'!I$54:I$59)+SUM('1.  LRAMVA Summary'!I$60:I$61)*(MONTH($E52)-1)/12)*$H52</f>
        <v>0</v>
      </c>
      <c r="O52" s="228">
        <f>(SUM('1.  LRAMVA Summary'!J$54:J$59)+SUM('1.  LRAMVA Summary'!J$60:J$61)*(MONTH($E52)-1)/12)*$H52</f>
        <v>0</v>
      </c>
      <c r="P52" s="228">
        <f>(SUM('1.  LRAMVA Summary'!K$54:K$59)+SUM('1.  LRAMVA Summary'!K$60:K$61)*(MONTH($E52)-1)/12)*$H52</f>
        <v>0</v>
      </c>
      <c r="Q52" s="228">
        <f>(SUM('1.  LRAMVA Summary'!L$54:L$59)+SUM('1.  LRAMVA Summary'!L$60:L$61)*(MONTH($E52)-1)/12)*$H52</f>
        <v>0</v>
      </c>
      <c r="R52" s="228">
        <f>(SUM('1.  LRAMVA Summary'!M$54:M$59)+SUM('1.  LRAMVA Summary'!M$60:M$61)*(MONTH($E52)-1)/12)*$H52</f>
        <v>0</v>
      </c>
      <c r="S52" s="228">
        <f>(SUM('1.  LRAMVA Summary'!N$54:N$59)+SUM('1.  LRAMVA Summary'!N$60:N$61)*(MONTH($E52)-1)/12)*$H52</f>
        <v>0</v>
      </c>
      <c r="T52" s="228">
        <f>(SUM('1.  LRAMVA Summary'!O$54:O$59)+SUM('1.  LRAMVA Summary'!O$60:O$61)*(MONTH($E52)-1)/12)*$H52</f>
        <v>0</v>
      </c>
      <c r="U52" s="228">
        <f>(SUM('1.  LRAMVA Summary'!P$54:P$59)+SUM('1.  LRAMVA Summary'!P$60:P$61)*(MONTH($E52)-1)/12)*$H52</f>
        <v>0</v>
      </c>
      <c r="V52" s="228">
        <f>(SUM('1.  LRAMVA Summary'!Q$54:Q$59)+SUM('1.  LRAMVA Summary'!Q$60:Q$61)*(MONTH($E52)-1)/12)*$H52</f>
        <v>0</v>
      </c>
      <c r="W52" s="229">
        <f t="shared" si="10"/>
        <v>0</v>
      </c>
    </row>
    <row r="53" spans="1:23" s="9" customFormat="1">
      <c r="B53" s="211" t="s">
        <v>90</v>
      </c>
      <c r="C53" s="231">
        <v>5.7000000000000002E-3</v>
      </c>
      <c r="D53" s="204"/>
      <c r="E53" s="212">
        <v>41518</v>
      </c>
      <c r="F53" s="212" t="s">
        <v>179</v>
      </c>
      <c r="G53" s="213" t="s">
        <v>68</v>
      </c>
      <c r="H53" s="227">
        <f>C$25/12</f>
        <v>1.225E-3</v>
      </c>
      <c r="I53" s="228">
        <f>(SUM('1.  LRAMVA Summary'!D$54:D$59)+SUM('1.  LRAMVA Summary'!D$60:D$61)*(MONTH($E53)-1)/12)*$H53</f>
        <v>0</v>
      </c>
      <c r="J53" s="228">
        <f>(SUM('1.  LRAMVA Summary'!E$54:E$59)+SUM('1.  LRAMVA Summary'!E$60:E$61)*(MONTH($E53)-1)/12)*$H53</f>
        <v>0</v>
      </c>
      <c r="K53" s="228">
        <f>(SUM('1.  LRAMVA Summary'!F$54:F$59)+SUM('1.  LRAMVA Summary'!F$60:F$61)*(MONTH($E53)-1)/12)*$H53</f>
        <v>0</v>
      </c>
      <c r="L53" s="228">
        <f>(SUM('1.  LRAMVA Summary'!G$54:G$59)+SUM('1.  LRAMVA Summary'!G$60:G$61)*(MONTH($E53)-1)/12)*$H53</f>
        <v>0</v>
      </c>
      <c r="M53" s="228">
        <f>(SUM('1.  LRAMVA Summary'!H$54:H$59)+SUM('1.  LRAMVA Summary'!H$60:H$61)*(MONTH($E53)-1)/12)*$H53</f>
        <v>0</v>
      </c>
      <c r="N53" s="228">
        <f>(SUM('1.  LRAMVA Summary'!I$54:I$59)+SUM('1.  LRAMVA Summary'!I$60:I$61)*(MONTH($E53)-1)/12)*$H53</f>
        <v>0</v>
      </c>
      <c r="O53" s="228">
        <f>(SUM('1.  LRAMVA Summary'!J$54:J$59)+SUM('1.  LRAMVA Summary'!J$60:J$61)*(MONTH($E53)-1)/12)*$H53</f>
        <v>0</v>
      </c>
      <c r="P53" s="228">
        <f>(SUM('1.  LRAMVA Summary'!K$54:K$59)+SUM('1.  LRAMVA Summary'!K$60:K$61)*(MONTH($E53)-1)/12)*$H53</f>
        <v>0</v>
      </c>
      <c r="Q53" s="228">
        <f>(SUM('1.  LRAMVA Summary'!L$54:L$59)+SUM('1.  LRAMVA Summary'!L$60:L$61)*(MONTH($E53)-1)/12)*$H53</f>
        <v>0</v>
      </c>
      <c r="R53" s="228">
        <f>(SUM('1.  LRAMVA Summary'!M$54:M$59)+SUM('1.  LRAMVA Summary'!M$60:M$61)*(MONTH($E53)-1)/12)*$H53</f>
        <v>0</v>
      </c>
      <c r="S53" s="228">
        <f>(SUM('1.  LRAMVA Summary'!N$54:N$59)+SUM('1.  LRAMVA Summary'!N$60:N$61)*(MONTH($E53)-1)/12)*$H53</f>
        <v>0</v>
      </c>
      <c r="T53" s="228">
        <f>(SUM('1.  LRAMVA Summary'!O$54:O$59)+SUM('1.  LRAMVA Summary'!O$60:O$61)*(MONTH($E53)-1)/12)*$H53</f>
        <v>0</v>
      </c>
      <c r="U53" s="228">
        <f>(SUM('1.  LRAMVA Summary'!P$54:P$59)+SUM('1.  LRAMVA Summary'!P$60:P$61)*(MONTH($E53)-1)/12)*$H53</f>
        <v>0</v>
      </c>
      <c r="V53" s="228">
        <f>(SUM('1.  LRAMVA Summary'!Q$54:Q$59)+SUM('1.  LRAMVA Summary'!Q$60:Q$61)*(MONTH($E53)-1)/12)*$H53</f>
        <v>0</v>
      </c>
      <c r="W53" s="229">
        <f t="shared" si="10"/>
        <v>0</v>
      </c>
    </row>
    <row r="54" spans="1:23" s="9" customFormat="1">
      <c r="B54" s="233" t="s">
        <v>92</v>
      </c>
      <c r="C54" s="234">
        <v>5.7000000000000002E-3</v>
      </c>
      <c r="D54" s="204"/>
      <c r="E54" s="212">
        <v>41548</v>
      </c>
      <c r="F54" s="212" t="s">
        <v>179</v>
      </c>
      <c r="G54" s="213" t="s">
        <v>69</v>
      </c>
      <c r="H54" s="230">
        <f>C$26/12</f>
        <v>1.225E-3</v>
      </c>
      <c r="I54" s="228">
        <f>(SUM('1.  LRAMVA Summary'!D$54:D$59)+SUM('1.  LRAMVA Summary'!D$60:D$61)*(MONTH($E54)-1)/12)*$H54</f>
        <v>0</v>
      </c>
      <c r="J54" s="228">
        <f>(SUM('1.  LRAMVA Summary'!E$54:E$59)+SUM('1.  LRAMVA Summary'!E$60:E$61)*(MONTH($E54)-1)/12)*$H54</f>
        <v>0</v>
      </c>
      <c r="K54" s="228">
        <f>(SUM('1.  LRAMVA Summary'!F$54:F$59)+SUM('1.  LRAMVA Summary'!F$60:F$61)*(MONTH($E54)-1)/12)*$H54</f>
        <v>0</v>
      </c>
      <c r="L54" s="228">
        <f>(SUM('1.  LRAMVA Summary'!G$54:G$59)+SUM('1.  LRAMVA Summary'!G$60:G$61)*(MONTH($E54)-1)/12)*$H54</f>
        <v>0</v>
      </c>
      <c r="M54" s="228">
        <f>(SUM('1.  LRAMVA Summary'!H$54:H$59)+SUM('1.  LRAMVA Summary'!H$60:H$61)*(MONTH($E54)-1)/12)*$H54</f>
        <v>0</v>
      </c>
      <c r="N54" s="228">
        <f>(SUM('1.  LRAMVA Summary'!I$54:I$59)+SUM('1.  LRAMVA Summary'!I$60:I$61)*(MONTH($E54)-1)/12)*$H54</f>
        <v>0</v>
      </c>
      <c r="O54" s="228">
        <f>(SUM('1.  LRAMVA Summary'!J$54:J$59)+SUM('1.  LRAMVA Summary'!J$60:J$61)*(MONTH($E54)-1)/12)*$H54</f>
        <v>0</v>
      </c>
      <c r="P54" s="228">
        <f>(SUM('1.  LRAMVA Summary'!K$54:K$59)+SUM('1.  LRAMVA Summary'!K$60:K$61)*(MONTH($E54)-1)/12)*$H54</f>
        <v>0</v>
      </c>
      <c r="Q54" s="228">
        <f>(SUM('1.  LRAMVA Summary'!L$54:L$59)+SUM('1.  LRAMVA Summary'!L$60:L$61)*(MONTH($E54)-1)/12)*$H54</f>
        <v>0</v>
      </c>
      <c r="R54" s="228">
        <f>(SUM('1.  LRAMVA Summary'!M$54:M$59)+SUM('1.  LRAMVA Summary'!M$60:M$61)*(MONTH($E54)-1)/12)*$H54</f>
        <v>0</v>
      </c>
      <c r="S54" s="228">
        <f>(SUM('1.  LRAMVA Summary'!N$54:N$59)+SUM('1.  LRAMVA Summary'!N$60:N$61)*(MONTH($E54)-1)/12)*$H54</f>
        <v>0</v>
      </c>
      <c r="T54" s="228">
        <f>(SUM('1.  LRAMVA Summary'!O$54:O$59)+SUM('1.  LRAMVA Summary'!O$60:O$61)*(MONTH($E54)-1)/12)*$H54</f>
        <v>0</v>
      </c>
      <c r="U54" s="228">
        <f>(SUM('1.  LRAMVA Summary'!P$54:P$59)+SUM('1.  LRAMVA Summary'!P$60:P$61)*(MONTH($E54)-1)/12)*$H54</f>
        <v>0</v>
      </c>
      <c r="V54" s="228">
        <f>(SUM('1.  LRAMVA Summary'!Q$54:Q$59)+SUM('1.  LRAMVA Summary'!Q$60:Q$61)*(MONTH($E54)-1)/12)*$H54</f>
        <v>0</v>
      </c>
      <c r="W54" s="229">
        <f t="shared" si="10"/>
        <v>0</v>
      </c>
    </row>
    <row r="55" spans="1:23" s="9" customFormat="1">
      <c r="B55" s="211" t="s">
        <v>715</v>
      </c>
      <c r="C55" s="238">
        <v>5.7000000000000002E-3</v>
      </c>
      <c r="D55" s="204"/>
      <c r="E55" s="212">
        <v>41579</v>
      </c>
      <c r="F55" s="212" t="s">
        <v>179</v>
      </c>
      <c r="G55" s="213" t="s">
        <v>69</v>
      </c>
      <c r="H55" s="227">
        <f>C$26/12</f>
        <v>1.225E-3</v>
      </c>
      <c r="I55" s="228">
        <f>(SUM('1.  LRAMVA Summary'!D$54:D$59)+SUM('1.  LRAMVA Summary'!D$60:D$61)*(MONTH($E55)-1)/12)*$H55</f>
        <v>0</v>
      </c>
      <c r="J55" s="228">
        <f>(SUM('1.  LRAMVA Summary'!E$54:E$59)+SUM('1.  LRAMVA Summary'!E$60:E$61)*(MONTH($E55)-1)/12)*$H55</f>
        <v>0</v>
      </c>
      <c r="K55" s="228">
        <f>(SUM('1.  LRAMVA Summary'!F$54:F$59)+SUM('1.  LRAMVA Summary'!F$60:F$61)*(MONTH($E55)-1)/12)*$H55</f>
        <v>0</v>
      </c>
      <c r="L55" s="228">
        <f>(SUM('1.  LRAMVA Summary'!G$54:G$59)+SUM('1.  LRAMVA Summary'!G$60:G$61)*(MONTH($E55)-1)/12)*$H55</f>
        <v>0</v>
      </c>
      <c r="M55" s="228">
        <f>(SUM('1.  LRAMVA Summary'!H$54:H$59)+SUM('1.  LRAMVA Summary'!H$60:H$61)*(MONTH($E55)-1)/12)*$H55</f>
        <v>0</v>
      </c>
      <c r="N55" s="228">
        <f>(SUM('1.  LRAMVA Summary'!I$54:I$59)+SUM('1.  LRAMVA Summary'!I$60:I$61)*(MONTH($E55)-1)/12)*$H55</f>
        <v>0</v>
      </c>
      <c r="O55" s="228">
        <f>(SUM('1.  LRAMVA Summary'!J$54:J$59)+SUM('1.  LRAMVA Summary'!J$60:J$61)*(MONTH($E55)-1)/12)*$H55</f>
        <v>0</v>
      </c>
      <c r="P55" s="228">
        <f>(SUM('1.  LRAMVA Summary'!K$54:K$59)+SUM('1.  LRAMVA Summary'!K$60:K$61)*(MONTH($E55)-1)/12)*$H55</f>
        <v>0</v>
      </c>
      <c r="Q55" s="228">
        <f>(SUM('1.  LRAMVA Summary'!L$54:L$59)+SUM('1.  LRAMVA Summary'!L$60:L$61)*(MONTH($E55)-1)/12)*$H55</f>
        <v>0</v>
      </c>
      <c r="R55" s="228">
        <f>(SUM('1.  LRAMVA Summary'!M$54:M$59)+SUM('1.  LRAMVA Summary'!M$60:M$61)*(MONTH($E55)-1)/12)*$H55</f>
        <v>0</v>
      </c>
      <c r="S55" s="228">
        <f>(SUM('1.  LRAMVA Summary'!N$54:N$59)+SUM('1.  LRAMVA Summary'!N$60:N$61)*(MONTH($E55)-1)/12)*$H55</f>
        <v>0</v>
      </c>
      <c r="T55" s="228">
        <f>(SUM('1.  LRAMVA Summary'!O$54:O$59)+SUM('1.  LRAMVA Summary'!O$60:O$61)*(MONTH($E55)-1)/12)*$H55</f>
        <v>0</v>
      </c>
      <c r="U55" s="228">
        <f>(SUM('1.  LRAMVA Summary'!P$54:P$59)+SUM('1.  LRAMVA Summary'!P$60:P$61)*(MONTH($E55)-1)/12)*$H55</f>
        <v>0</v>
      </c>
      <c r="V55" s="228">
        <f>(SUM('1.  LRAMVA Summary'!Q$54:Q$59)+SUM('1.  LRAMVA Summary'!Q$60:Q$61)*(MONTH($E55)-1)/12)*$H55</f>
        <v>0</v>
      </c>
      <c r="W55" s="229">
        <f t="shared" si="10"/>
        <v>0</v>
      </c>
    </row>
    <row r="56" spans="1:23" s="9" customFormat="1">
      <c r="B56" s="211" t="s">
        <v>716</v>
      </c>
      <c r="C56" s="234">
        <v>5.7000000000000002E-3</v>
      </c>
      <c r="D56" s="204"/>
      <c r="E56" s="212">
        <v>41609</v>
      </c>
      <c r="F56" s="212" t="s">
        <v>179</v>
      </c>
      <c r="G56" s="213" t="s">
        <v>69</v>
      </c>
      <c r="H56" s="227">
        <f>C$26/12</f>
        <v>1.225E-3</v>
      </c>
      <c r="I56" s="228">
        <f>(SUM('1.  LRAMVA Summary'!D$54:D$59)+SUM('1.  LRAMVA Summary'!D$60:D$61)*(MONTH($E56)-1)/12)*$H56</f>
        <v>0</v>
      </c>
      <c r="J56" s="228">
        <f>(SUM('1.  LRAMVA Summary'!E$54:E$59)+SUM('1.  LRAMVA Summary'!E$60:E$61)*(MONTH($E56)-1)/12)*$H56</f>
        <v>0</v>
      </c>
      <c r="K56" s="228">
        <f>(SUM('1.  LRAMVA Summary'!F$54:F$59)+SUM('1.  LRAMVA Summary'!F$60:F$61)*(MONTH($E56)-1)/12)*$H56</f>
        <v>0</v>
      </c>
      <c r="L56" s="228">
        <f>(SUM('1.  LRAMVA Summary'!G$54:G$59)+SUM('1.  LRAMVA Summary'!G$60:G$61)*(MONTH($E56)-1)/12)*$H56</f>
        <v>0</v>
      </c>
      <c r="M56" s="228">
        <f>(SUM('1.  LRAMVA Summary'!H$54:H$59)+SUM('1.  LRAMVA Summary'!H$60:H$61)*(MONTH($E56)-1)/12)*$H56</f>
        <v>0</v>
      </c>
      <c r="N56" s="228">
        <f>(SUM('1.  LRAMVA Summary'!I$54:I$59)+SUM('1.  LRAMVA Summary'!I$60:I$61)*(MONTH($E56)-1)/12)*$H56</f>
        <v>0</v>
      </c>
      <c r="O56" s="228">
        <f>(SUM('1.  LRAMVA Summary'!J$54:J$59)+SUM('1.  LRAMVA Summary'!J$60:J$61)*(MONTH($E56)-1)/12)*$H56</f>
        <v>0</v>
      </c>
      <c r="P56" s="228">
        <f>(SUM('1.  LRAMVA Summary'!K$54:K$59)+SUM('1.  LRAMVA Summary'!K$60:K$61)*(MONTH($E56)-1)/12)*$H56</f>
        <v>0</v>
      </c>
      <c r="Q56" s="228">
        <f>(SUM('1.  LRAMVA Summary'!L$54:L$59)+SUM('1.  LRAMVA Summary'!L$60:L$61)*(MONTH($E56)-1)/12)*$H56</f>
        <v>0</v>
      </c>
      <c r="R56" s="228">
        <f>(SUM('1.  LRAMVA Summary'!M$54:M$59)+SUM('1.  LRAMVA Summary'!M$60:M$61)*(MONTH($E56)-1)/12)*$H56</f>
        <v>0</v>
      </c>
      <c r="S56" s="228">
        <f>(SUM('1.  LRAMVA Summary'!N$54:N$59)+SUM('1.  LRAMVA Summary'!N$60:N$61)*(MONTH($E56)-1)/12)*$H56</f>
        <v>0</v>
      </c>
      <c r="T56" s="228">
        <f>(SUM('1.  LRAMVA Summary'!O$54:O$59)+SUM('1.  LRAMVA Summary'!O$60:O$61)*(MONTH($E56)-1)/12)*$H56</f>
        <v>0</v>
      </c>
      <c r="U56" s="228">
        <f>(SUM('1.  LRAMVA Summary'!P$54:P$59)+SUM('1.  LRAMVA Summary'!P$60:P$61)*(MONTH($E56)-1)/12)*$H56</f>
        <v>0</v>
      </c>
      <c r="V56" s="228">
        <f>(SUM('1.  LRAMVA Summary'!Q$54:Q$59)+SUM('1.  LRAMVA Summary'!Q$60:Q$61)*(MONTH($E56)-1)/12)*$H56</f>
        <v>0</v>
      </c>
      <c r="W56" s="229">
        <f t="shared" si="10"/>
        <v>0</v>
      </c>
    </row>
    <row r="57" spans="1:23" s="9" customFormat="1" ht="15" thickBot="1">
      <c r="B57" s="211" t="s">
        <v>717</v>
      </c>
      <c r="C57" s="231"/>
      <c r="D57" s="204"/>
      <c r="E57" s="214" t="s">
        <v>462</v>
      </c>
      <c r="F57" s="214"/>
      <c r="G57" s="215"/>
      <c r="H57" s="216"/>
      <c r="I57" s="217">
        <f>SUM(I44:I56)</f>
        <v>0</v>
      </c>
      <c r="J57" s="217">
        <f t="shared" ref="J57:O57" si="11">SUM(J44:J56)</f>
        <v>0</v>
      </c>
      <c r="K57" s="217">
        <f t="shared" si="11"/>
        <v>0</v>
      </c>
      <c r="L57" s="217">
        <f t="shared" si="11"/>
        <v>0</v>
      </c>
      <c r="M57" s="217">
        <f t="shared" si="11"/>
        <v>0</v>
      </c>
      <c r="N57" s="217">
        <f t="shared" si="11"/>
        <v>0</v>
      </c>
      <c r="O57" s="217">
        <f t="shared" si="11"/>
        <v>0</v>
      </c>
      <c r="P57" s="217">
        <f t="shared" ref="P57:V57" si="12">SUM(P44:P56)</f>
        <v>0</v>
      </c>
      <c r="Q57" s="217">
        <f t="shared" si="12"/>
        <v>0</v>
      </c>
      <c r="R57" s="217">
        <f t="shared" si="12"/>
        <v>0</v>
      </c>
      <c r="S57" s="217">
        <f t="shared" si="12"/>
        <v>0</v>
      </c>
      <c r="T57" s="217">
        <f t="shared" si="12"/>
        <v>0</v>
      </c>
      <c r="U57" s="217">
        <f t="shared" si="12"/>
        <v>0</v>
      </c>
      <c r="V57" s="217">
        <f t="shared" si="12"/>
        <v>0</v>
      </c>
      <c r="W57" s="217">
        <f>SUM(W44:W56)</f>
        <v>0</v>
      </c>
    </row>
    <row r="58" spans="1:23" s="9" customFormat="1" ht="15" thickTop="1">
      <c r="B58" s="233" t="s">
        <v>718</v>
      </c>
      <c r="C58" s="234"/>
      <c r="D58" s="204"/>
      <c r="E58" s="218" t="s">
        <v>67</v>
      </c>
      <c r="F58" s="218"/>
      <c r="G58" s="219"/>
      <c r="H58" s="220"/>
      <c r="I58" s="221"/>
      <c r="J58" s="221"/>
      <c r="K58" s="221"/>
      <c r="L58" s="221"/>
      <c r="M58" s="221"/>
      <c r="N58" s="221"/>
      <c r="O58" s="221"/>
      <c r="P58" s="221"/>
      <c r="Q58" s="221"/>
      <c r="R58" s="221"/>
      <c r="S58" s="221"/>
      <c r="T58" s="221"/>
      <c r="U58" s="221"/>
      <c r="V58" s="221"/>
      <c r="W58" s="222"/>
    </row>
    <row r="59" spans="1:23" s="9" customFormat="1">
      <c r="B59" s="211" t="s">
        <v>719</v>
      </c>
      <c r="C59" s="231"/>
      <c r="D59" s="204"/>
      <c r="E59" s="223" t="s">
        <v>426</v>
      </c>
      <c r="F59" s="223"/>
      <c r="G59" s="224"/>
      <c r="H59" s="225"/>
      <c r="I59" s="226">
        <f t="shared" ref="I59:W59" si="13">I57+I58</f>
        <v>0</v>
      </c>
      <c r="J59" s="226">
        <f t="shared" si="13"/>
        <v>0</v>
      </c>
      <c r="K59" s="226">
        <f t="shared" si="13"/>
        <v>0</v>
      </c>
      <c r="L59" s="226">
        <f t="shared" si="13"/>
        <v>0</v>
      </c>
      <c r="M59" s="226">
        <f t="shared" si="13"/>
        <v>0</v>
      </c>
      <c r="N59" s="226">
        <f t="shared" si="13"/>
        <v>0</v>
      </c>
      <c r="O59" s="226">
        <f t="shared" si="13"/>
        <v>0</v>
      </c>
      <c r="P59" s="226">
        <f t="shared" ref="P59:V59" si="14">P57+P58</f>
        <v>0</v>
      </c>
      <c r="Q59" s="226">
        <f t="shared" si="14"/>
        <v>0</v>
      </c>
      <c r="R59" s="226">
        <f t="shared" si="14"/>
        <v>0</v>
      </c>
      <c r="S59" s="226">
        <f t="shared" si="14"/>
        <v>0</v>
      </c>
      <c r="T59" s="226">
        <f t="shared" si="14"/>
        <v>0</v>
      </c>
      <c r="U59" s="226">
        <f t="shared" si="14"/>
        <v>0</v>
      </c>
      <c r="V59" s="226">
        <f t="shared" si="14"/>
        <v>0</v>
      </c>
      <c r="W59" s="226">
        <f t="shared" si="13"/>
        <v>0</v>
      </c>
    </row>
    <row r="60" spans="1:23" s="9" customFormat="1">
      <c r="B60" s="211" t="s">
        <v>720</v>
      </c>
      <c r="C60" s="231"/>
      <c r="D60" s="204"/>
      <c r="E60" s="212">
        <v>41640</v>
      </c>
      <c r="F60" s="212" t="s">
        <v>180</v>
      </c>
      <c r="G60" s="213" t="s">
        <v>65</v>
      </c>
      <c r="H60" s="230">
        <f>C$27/12</f>
        <v>1.225E-3</v>
      </c>
      <c r="I60" s="228">
        <f>(SUM('1.  LRAMVA Summary'!D$54:D$62)+SUM('1.  LRAMVA Summary'!D$63:D$64)*(MONTH($E60)-1)/12)*$H60</f>
        <v>0</v>
      </c>
      <c r="J60" s="228">
        <f>(SUM('1.  LRAMVA Summary'!E$54:E$62)+SUM('1.  LRAMVA Summary'!E$63:E$64)*(MONTH($E60)-1)/12)*$H60</f>
        <v>0</v>
      </c>
      <c r="K60" s="228">
        <f>(SUM('1.  LRAMVA Summary'!F$54:F$62)+SUM('1.  LRAMVA Summary'!F$63:F$64)*(MONTH($E60)-1)/12)*$H60</f>
        <v>0</v>
      </c>
      <c r="L60" s="228">
        <f>(SUM('1.  LRAMVA Summary'!G$54:G$62)+SUM('1.  LRAMVA Summary'!G$63:G$64)*(MONTH($E60)-1)/12)*$H60</f>
        <v>0</v>
      </c>
      <c r="M60" s="228">
        <f>(SUM('1.  LRAMVA Summary'!H$54:H$62)+SUM('1.  LRAMVA Summary'!H$63:H$64)*(MONTH($E60)-1)/12)*$H60</f>
        <v>0</v>
      </c>
      <c r="N60" s="228">
        <f>(SUM('1.  LRAMVA Summary'!I$54:I$62)+SUM('1.  LRAMVA Summary'!I$63:I$64)*(MONTH($E60)-1)/12)*$H60</f>
        <v>0</v>
      </c>
      <c r="O60" s="228">
        <f>(SUM('1.  LRAMVA Summary'!J$54:J$62)+SUM('1.  LRAMVA Summary'!J$63:J$64)*(MONTH($E60)-1)/12)*$H60</f>
        <v>0</v>
      </c>
      <c r="P60" s="228">
        <f>(SUM('1.  LRAMVA Summary'!K$54:K$62)+SUM('1.  LRAMVA Summary'!K$63:K$64)*(MONTH($E60)-1)/12)*$H60</f>
        <v>0</v>
      </c>
      <c r="Q60" s="228">
        <f>(SUM('1.  LRAMVA Summary'!L$54:L$62)+SUM('1.  LRAMVA Summary'!L$63:L$64)*(MONTH($E60)-1)/12)*$H60</f>
        <v>0</v>
      </c>
      <c r="R60" s="228">
        <f>(SUM('1.  LRAMVA Summary'!M$54:M$62)+SUM('1.  LRAMVA Summary'!M$63:M$64)*(MONTH($E60)-1)/12)*$H60</f>
        <v>0</v>
      </c>
      <c r="S60" s="228">
        <f>(SUM('1.  LRAMVA Summary'!N$54:N$62)+SUM('1.  LRAMVA Summary'!N$63:N$64)*(MONTH($E60)-1)/12)*$H60</f>
        <v>0</v>
      </c>
      <c r="T60" s="228">
        <f>(SUM('1.  LRAMVA Summary'!O$54:O$62)+SUM('1.  LRAMVA Summary'!O$63:O$64)*(MONTH($E60)-1)/12)*$H60</f>
        <v>0</v>
      </c>
      <c r="U60" s="228">
        <f>(SUM('1.  LRAMVA Summary'!P$54:P$62)+SUM('1.  LRAMVA Summary'!P$63:P$64)*(MONTH($E60)-1)/12)*$H60</f>
        <v>0</v>
      </c>
      <c r="V60" s="228">
        <f>(SUM('1.  LRAMVA Summary'!Q$54:Q$62)+SUM('1.  LRAMVA Summary'!Q$63:Q$64)*(MONTH($E60)-1)/12)*$H60</f>
        <v>0</v>
      </c>
      <c r="W60" s="229">
        <f>SUM(I60:V60)</f>
        <v>0</v>
      </c>
    </row>
    <row r="61" spans="1:23" s="9" customFormat="1">
      <c r="A61" s="28"/>
      <c r="B61" s="211" t="s">
        <v>721</v>
      </c>
      <c r="C61" s="231"/>
      <c r="E61" s="212">
        <v>41671</v>
      </c>
      <c r="F61" s="212" t="s">
        <v>180</v>
      </c>
      <c r="G61" s="213" t="s">
        <v>65</v>
      </c>
      <c r="H61" s="227">
        <f>C$27/12</f>
        <v>1.225E-3</v>
      </c>
      <c r="I61" s="228">
        <f>(SUM('1.  LRAMVA Summary'!D$54:D$62)+SUM('1.  LRAMVA Summary'!D$63:D$64)*(MONTH($E61)-1)/12)*$H61</f>
        <v>0</v>
      </c>
      <c r="J61" s="228">
        <f>(SUM('1.  LRAMVA Summary'!E$54:E$62)+SUM('1.  LRAMVA Summary'!E$63:E$64)*(MONTH($E61)-1)/12)*$H61</f>
        <v>0</v>
      </c>
      <c r="K61" s="228">
        <f>(SUM('1.  LRAMVA Summary'!F$54:F$62)+SUM('1.  LRAMVA Summary'!F$63:F$64)*(MONTH($E61)-1)/12)*$H61</f>
        <v>0</v>
      </c>
      <c r="L61" s="228">
        <f>(SUM('1.  LRAMVA Summary'!G$54:G$62)+SUM('1.  LRAMVA Summary'!G$63:G$64)*(MONTH($E61)-1)/12)*$H61</f>
        <v>0</v>
      </c>
      <c r="M61" s="228">
        <f>(SUM('1.  LRAMVA Summary'!H$54:H$62)+SUM('1.  LRAMVA Summary'!H$63:H$64)*(MONTH($E61)-1)/12)*$H61</f>
        <v>0</v>
      </c>
      <c r="N61" s="228">
        <f>(SUM('1.  LRAMVA Summary'!I$54:I$62)+SUM('1.  LRAMVA Summary'!I$63:I$64)*(MONTH($E61)-1)/12)*$H61</f>
        <v>0</v>
      </c>
      <c r="O61" s="228">
        <f>(SUM('1.  LRAMVA Summary'!J$54:J$62)+SUM('1.  LRAMVA Summary'!J$63:J$64)*(MONTH($E61)-1)/12)*$H61</f>
        <v>0</v>
      </c>
      <c r="P61" s="228">
        <f>(SUM('1.  LRAMVA Summary'!K$54:K$62)+SUM('1.  LRAMVA Summary'!K$63:K$64)*(MONTH($E61)-1)/12)*$H61</f>
        <v>0</v>
      </c>
      <c r="Q61" s="228">
        <f>(SUM('1.  LRAMVA Summary'!L$54:L$62)+SUM('1.  LRAMVA Summary'!L$63:L$64)*(MONTH($E61)-1)/12)*$H61</f>
        <v>0</v>
      </c>
      <c r="R61" s="228">
        <f>(SUM('1.  LRAMVA Summary'!M$54:M$62)+SUM('1.  LRAMVA Summary'!M$63:M$64)*(MONTH($E61)-1)/12)*$H61</f>
        <v>0</v>
      </c>
      <c r="S61" s="228">
        <f>(SUM('1.  LRAMVA Summary'!N$54:N$62)+SUM('1.  LRAMVA Summary'!N$63:N$64)*(MONTH($E61)-1)/12)*$H61</f>
        <v>0</v>
      </c>
      <c r="T61" s="228">
        <f>(SUM('1.  LRAMVA Summary'!O$54:O$62)+SUM('1.  LRAMVA Summary'!O$63:O$64)*(MONTH($E61)-1)/12)*$H61</f>
        <v>0</v>
      </c>
      <c r="U61" s="228">
        <f>(SUM('1.  LRAMVA Summary'!P$54:P$62)+SUM('1.  LRAMVA Summary'!P$63:P$64)*(MONTH($E61)-1)/12)*$H61</f>
        <v>0</v>
      </c>
      <c r="V61" s="228">
        <f>(SUM('1.  LRAMVA Summary'!Q$54:Q$62)+SUM('1.  LRAMVA Summary'!Q$63:Q$64)*(MONTH($E61)-1)/12)*$H61</f>
        <v>0</v>
      </c>
      <c r="W61" s="229">
        <f t="shared" ref="W61:W71" si="15">SUM(I61:V61)</f>
        <v>0</v>
      </c>
    </row>
    <row r="62" spans="1:23" s="9" customFormat="1">
      <c r="B62" s="233" t="s">
        <v>722</v>
      </c>
      <c r="C62" s="234"/>
      <c r="E62" s="212">
        <v>41699</v>
      </c>
      <c r="F62" s="212" t="s">
        <v>180</v>
      </c>
      <c r="G62" s="213" t="s">
        <v>65</v>
      </c>
      <c r="H62" s="227">
        <f>C$27/12</f>
        <v>1.225E-3</v>
      </c>
      <c r="I62" s="228">
        <f>(SUM('1.  LRAMVA Summary'!D$54:D$62)+SUM('1.  LRAMVA Summary'!D$63:D$64)*(MONTH($E62)-1)/12)*$H62</f>
        <v>0</v>
      </c>
      <c r="J62" s="228">
        <f>(SUM('1.  LRAMVA Summary'!E$54:E$62)+SUM('1.  LRAMVA Summary'!E$63:E$64)*(MONTH($E62)-1)/12)*$H62</f>
        <v>0</v>
      </c>
      <c r="K62" s="228">
        <f>(SUM('1.  LRAMVA Summary'!F$54:F$62)+SUM('1.  LRAMVA Summary'!F$63:F$64)*(MONTH($E62)-1)/12)*$H62</f>
        <v>0</v>
      </c>
      <c r="L62" s="228">
        <f>(SUM('1.  LRAMVA Summary'!G$54:G$62)+SUM('1.  LRAMVA Summary'!G$63:G$64)*(MONTH($E62)-1)/12)*$H62</f>
        <v>0</v>
      </c>
      <c r="M62" s="228">
        <f>(SUM('1.  LRAMVA Summary'!H$54:H$62)+SUM('1.  LRAMVA Summary'!H$63:H$64)*(MONTH($E62)-1)/12)*$H62</f>
        <v>0</v>
      </c>
      <c r="N62" s="228">
        <f>(SUM('1.  LRAMVA Summary'!I$54:I$62)+SUM('1.  LRAMVA Summary'!I$63:I$64)*(MONTH($E62)-1)/12)*$H62</f>
        <v>0</v>
      </c>
      <c r="O62" s="228">
        <f>(SUM('1.  LRAMVA Summary'!J$54:J$62)+SUM('1.  LRAMVA Summary'!J$63:J$64)*(MONTH($E62)-1)/12)*$H62</f>
        <v>0</v>
      </c>
      <c r="P62" s="228">
        <f>(SUM('1.  LRAMVA Summary'!K$54:K$62)+SUM('1.  LRAMVA Summary'!K$63:K$64)*(MONTH($E62)-1)/12)*$H62</f>
        <v>0</v>
      </c>
      <c r="Q62" s="228">
        <f>(SUM('1.  LRAMVA Summary'!L$54:L$62)+SUM('1.  LRAMVA Summary'!L$63:L$64)*(MONTH($E62)-1)/12)*$H62</f>
        <v>0</v>
      </c>
      <c r="R62" s="228">
        <f>(SUM('1.  LRAMVA Summary'!M$54:M$62)+SUM('1.  LRAMVA Summary'!M$63:M$64)*(MONTH($E62)-1)/12)*$H62</f>
        <v>0</v>
      </c>
      <c r="S62" s="228">
        <f>(SUM('1.  LRAMVA Summary'!N$54:N$62)+SUM('1.  LRAMVA Summary'!N$63:N$64)*(MONTH($E62)-1)/12)*$H62</f>
        <v>0</v>
      </c>
      <c r="T62" s="228">
        <f>(SUM('1.  LRAMVA Summary'!O$54:O$62)+SUM('1.  LRAMVA Summary'!O$63:O$64)*(MONTH($E62)-1)/12)*$H62</f>
        <v>0</v>
      </c>
      <c r="U62" s="228">
        <f>(SUM('1.  LRAMVA Summary'!P$54:P$62)+SUM('1.  LRAMVA Summary'!P$63:P$64)*(MONTH($E62)-1)/12)*$H62</f>
        <v>0</v>
      </c>
      <c r="V62" s="228">
        <f>(SUM('1.  LRAMVA Summary'!Q$54:Q$62)+SUM('1.  LRAMVA Summary'!Q$63:Q$64)*(MONTH($E62)-1)/12)*$H62</f>
        <v>0</v>
      </c>
      <c r="W62" s="229">
        <f t="shared" si="15"/>
        <v>0</v>
      </c>
    </row>
    <row r="63" spans="1:23" s="9" customFormat="1">
      <c r="B63" s="211" t="s">
        <v>733</v>
      </c>
      <c r="C63" s="231"/>
      <c r="E63" s="212">
        <v>41730</v>
      </c>
      <c r="F63" s="212" t="s">
        <v>180</v>
      </c>
      <c r="G63" s="213" t="s">
        <v>66</v>
      </c>
      <c r="H63" s="230">
        <f>C$28/12</f>
        <v>1.225E-3</v>
      </c>
      <c r="I63" s="228">
        <f>(SUM('1.  LRAMVA Summary'!D$54:D$62)+SUM('1.  LRAMVA Summary'!D$63:D$64)*(MONTH($E63)-1)/12)*$H63</f>
        <v>0</v>
      </c>
      <c r="J63" s="228">
        <f>(SUM('1.  LRAMVA Summary'!E$54:E$62)+SUM('1.  LRAMVA Summary'!E$63:E$64)*(MONTH($E63)-1)/12)*$H63</f>
        <v>0</v>
      </c>
      <c r="K63" s="228">
        <f>(SUM('1.  LRAMVA Summary'!F$54:F$62)+SUM('1.  LRAMVA Summary'!F$63:F$64)*(MONTH($E63)-1)/12)*$H63</f>
        <v>0</v>
      </c>
      <c r="L63" s="228">
        <f>(SUM('1.  LRAMVA Summary'!G$54:G$62)+SUM('1.  LRAMVA Summary'!G$63:G$64)*(MONTH($E63)-1)/12)*$H63</f>
        <v>0</v>
      </c>
      <c r="M63" s="228">
        <f>(SUM('1.  LRAMVA Summary'!H$54:H$62)+SUM('1.  LRAMVA Summary'!H$63:H$64)*(MONTH($E63)-1)/12)*$H63</f>
        <v>0</v>
      </c>
      <c r="N63" s="228">
        <f>(SUM('1.  LRAMVA Summary'!I$54:I$62)+SUM('1.  LRAMVA Summary'!I$63:I$64)*(MONTH($E63)-1)/12)*$H63</f>
        <v>0</v>
      </c>
      <c r="O63" s="228">
        <f>(SUM('1.  LRAMVA Summary'!J$54:J$62)+SUM('1.  LRAMVA Summary'!J$63:J$64)*(MONTH($E63)-1)/12)*$H63</f>
        <v>0</v>
      </c>
      <c r="P63" s="228">
        <f>(SUM('1.  LRAMVA Summary'!K$54:K$62)+SUM('1.  LRAMVA Summary'!K$63:K$64)*(MONTH($E63)-1)/12)*$H63</f>
        <v>0</v>
      </c>
      <c r="Q63" s="228">
        <f>(SUM('1.  LRAMVA Summary'!L$54:L$62)+SUM('1.  LRAMVA Summary'!L$63:L$64)*(MONTH($E63)-1)/12)*$H63</f>
        <v>0</v>
      </c>
      <c r="R63" s="228">
        <f>(SUM('1.  LRAMVA Summary'!M$54:M$62)+SUM('1.  LRAMVA Summary'!M$63:M$64)*(MONTH($E63)-1)/12)*$H63</f>
        <v>0</v>
      </c>
      <c r="S63" s="228">
        <f>(SUM('1.  LRAMVA Summary'!N$54:N$62)+SUM('1.  LRAMVA Summary'!N$63:N$64)*(MONTH($E63)-1)/12)*$H63</f>
        <v>0</v>
      </c>
      <c r="T63" s="228">
        <f>(SUM('1.  LRAMVA Summary'!O$54:O$62)+SUM('1.  LRAMVA Summary'!O$63:O$64)*(MONTH($E63)-1)/12)*$H63</f>
        <v>0</v>
      </c>
      <c r="U63" s="228">
        <f>(SUM('1.  LRAMVA Summary'!P$54:P$62)+SUM('1.  LRAMVA Summary'!P$63:P$64)*(MONTH($E63)-1)/12)*$H63</f>
        <v>0</v>
      </c>
      <c r="V63" s="228">
        <f>(SUM('1.  LRAMVA Summary'!Q$54:Q$62)+SUM('1.  LRAMVA Summary'!Q$63:Q$64)*(MONTH($E63)-1)/12)*$H63</f>
        <v>0</v>
      </c>
      <c r="W63" s="229">
        <f t="shared" si="15"/>
        <v>0</v>
      </c>
    </row>
    <row r="64" spans="1:23" s="9" customFormat="1">
      <c r="B64" s="211" t="s">
        <v>734</v>
      </c>
      <c r="C64" s="231"/>
      <c r="E64" s="212">
        <v>41760</v>
      </c>
      <c r="F64" s="212" t="s">
        <v>180</v>
      </c>
      <c r="G64" s="213" t="s">
        <v>66</v>
      </c>
      <c r="H64" s="227">
        <f>C$28/12</f>
        <v>1.225E-3</v>
      </c>
      <c r="I64" s="228">
        <f>(SUM('1.  LRAMVA Summary'!D$54:D$62)+SUM('1.  LRAMVA Summary'!D$63:D$64)*(MONTH($E64)-1)/12)*$H64</f>
        <v>0</v>
      </c>
      <c r="J64" s="228">
        <f>(SUM('1.  LRAMVA Summary'!E$54:E$62)+SUM('1.  LRAMVA Summary'!E$63:E$64)*(MONTH($E64)-1)/12)*$H64</f>
        <v>0</v>
      </c>
      <c r="K64" s="228">
        <f>(SUM('1.  LRAMVA Summary'!F$54:F$62)+SUM('1.  LRAMVA Summary'!F$63:F$64)*(MONTH($E64)-1)/12)*$H64</f>
        <v>0</v>
      </c>
      <c r="L64" s="228">
        <f>(SUM('1.  LRAMVA Summary'!G$54:G$62)+SUM('1.  LRAMVA Summary'!G$63:G$64)*(MONTH($E64)-1)/12)*$H64</f>
        <v>0</v>
      </c>
      <c r="M64" s="228">
        <f>(SUM('1.  LRAMVA Summary'!H$54:H$62)+SUM('1.  LRAMVA Summary'!H$63:H$64)*(MONTH($E64)-1)/12)*$H64</f>
        <v>0</v>
      </c>
      <c r="N64" s="228">
        <f>(SUM('1.  LRAMVA Summary'!I$54:I$62)+SUM('1.  LRAMVA Summary'!I$63:I$64)*(MONTH($E64)-1)/12)*$H64</f>
        <v>0</v>
      </c>
      <c r="O64" s="228">
        <f>(SUM('1.  LRAMVA Summary'!J$54:J$62)+SUM('1.  LRAMVA Summary'!J$63:J$64)*(MONTH($E64)-1)/12)*$H64</f>
        <v>0</v>
      </c>
      <c r="P64" s="228">
        <f>(SUM('1.  LRAMVA Summary'!K$54:K$62)+SUM('1.  LRAMVA Summary'!K$63:K$64)*(MONTH($E64)-1)/12)*$H64</f>
        <v>0</v>
      </c>
      <c r="Q64" s="228">
        <f>(SUM('1.  LRAMVA Summary'!L$54:L$62)+SUM('1.  LRAMVA Summary'!L$63:L$64)*(MONTH($E64)-1)/12)*$H64</f>
        <v>0</v>
      </c>
      <c r="R64" s="228">
        <f>(SUM('1.  LRAMVA Summary'!M$54:M$62)+SUM('1.  LRAMVA Summary'!M$63:M$64)*(MONTH($E64)-1)/12)*$H64</f>
        <v>0</v>
      </c>
      <c r="S64" s="228">
        <f>(SUM('1.  LRAMVA Summary'!N$54:N$62)+SUM('1.  LRAMVA Summary'!N$63:N$64)*(MONTH($E64)-1)/12)*$H64</f>
        <v>0</v>
      </c>
      <c r="T64" s="228">
        <f>(SUM('1.  LRAMVA Summary'!O$54:O$62)+SUM('1.  LRAMVA Summary'!O$63:O$64)*(MONTH($E64)-1)/12)*$H64</f>
        <v>0</v>
      </c>
      <c r="U64" s="228">
        <f>(SUM('1.  LRAMVA Summary'!P$54:P$62)+SUM('1.  LRAMVA Summary'!P$63:P$64)*(MONTH($E64)-1)/12)*$H64</f>
        <v>0</v>
      </c>
      <c r="V64" s="228">
        <f>(SUM('1.  LRAMVA Summary'!Q$54:Q$62)+SUM('1.  LRAMVA Summary'!Q$63:Q$64)*(MONTH($E64)-1)/12)*$H64</f>
        <v>0</v>
      </c>
      <c r="W64" s="229">
        <f t="shared" si="15"/>
        <v>0</v>
      </c>
    </row>
    <row r="65" spans="2:23" s="9" customFormat="1">
      <c r="B65" s="211" t="s">
        <v>735</v>
      </c>
      <c r="C65" s="231"/>
      <c r="E65" s="212">
        <v>41791</v>
      </c>
      <c r="F65" s="212" t="s">
        <v>180</v>
      </c>
      <c r="G65" s="213" t="s">
        <v>66</v>
      </c>
      <c r="H65" s="227">
        <f>C$28/12</f>
        <v>1.225E-3</v>
      </c>
      <c r="I65" s="228">
        <f>(SUM('1.  LRAMVA Summary'!D$54:D$62)+SUM('1.  LRAMVA Summary'!D$63:D$64)*(MONTH($E65)-1)/12)*$H65</f>
        <v>0</v>
      </c>
      <c r="J65" s="228">
        <f>(SUM('1.  LRAMVA Summary'!E$54:E$62)+SUM('1.  LRAMVA Summary'!E$63:E$64)*(MONTH($E65)-1)/12)*$H65</f>
        <v>0</v>
      </c>
      <c r="K65" s="228">
        <f>(SUM('1.  LRAMVA Summary'!F$54:F$62)+SUM('1.  LRAMVA Summary'!F$63:F$64)*(MONTH($E65)-1)/12)*$H65</f>
        <v>0</v>
      </c>
      <c r="L65" s="228">
        <f>(SUM('1.  LRAMVA Summary'!G$54:G$62)+SUM('1.  LRAMVA Summary'!G$63:G$64)*(MONTH($E65)-1)/12)*$H65</f>
        <v>0</v>
      </c>
      <c r="M65" s="228">
        <f>(SUM('1.  LRAMVA Summary'!H$54:H$62)+SUM('1.  LRAMVA Summary'!H$63:H$64)*(MONTH($E65)-1)/12)*$H65</f>
        <v>0</v>
      </c>
      <c r="N65" s="228">
        <f>(SUM('1.  LRAMVA Summary'!I$54:I$62)+SUM('1.  LRAMVA Summary'!I$63:I$64)*(MONTH($E65)-1)/12)*$H65</f>
        <v>0</v>
      </c>
      <c r="O65" s="228">
        <f>(SUM('1.  LRAMVA Summary'!J$54:J$62)+SUM('1.  LRAMVA Summary'!J$63:J$64)*(MONTH($E65)-1)/12)*$H65</f>
        <v>0</v>
      </c>
      <c r="P65" s="228">
        <f>(SUM('1.  LRAMVA Summary'!K$54:K$62)+SUM('1.  LRAMVA Summary'!K$63:K$64)*(MONTH($E65)-1)/12)*$H65</f>
        <v>0</v>
      </c>
      <c r="Q65" s="228">
        <f>(SUM('1.  LRAMVA Summary'!L$54:L$62)+SUM('1.  LRAMVA Summary'!L$63:L$64)*(MONTH($E65)-1)/12)*$H65</f>
        <v>0</v>
      </c>
      <c r="R65" s="228">
        <f>(SUM('1.  LRAMVA Summary'!M$54:M$62)+SUM('1.  LRAMVA Summary'!M$63:M$64)*(MONTH($E65)-1)/12)*$H65</f>
        <v>0</v>
      </c>
      <c r="S65" s="228">
        <f>(SUM('1.  LRAMVA Summary'!N$54:N$62)+SUM('1.  LRAMVA Summary'!N$63:N$64)*(MONTH($E65)-1)/12)*$H65</f>
        <v>0</v>
      </c>
      <c r="T65" s="228">
        <f>(SUM('1.  LRAMVA Summary'!O$54:O$62)+SUM('1.  LRAMVA Summary'!O$63:O$64)*(MONTH($E65)-1)/12)*$H65</f>
        <v>0</v>
      </c>
      <c r="U65" s="228">
        <f>(SUM('1.  LRAMVA Summary'!P$54:P$62)+SUM('1.  LRAMVA Summary'!P$63:P$64)*(MONTH($E65)-1)/12)*$H65</f>
        <v>0</v>
      </c>
      <c r="V65" s="228">
        <f>(SUM('1.  LRAMVA Summary'!Q$54:Q$62)+SUM('1.  LRAMVA Summary'!Q$63:Q$64)*(MONTH($E65)-1)/12)*$H65</f>
        <v>0</v>
      </c>
      <c r="W65" s="229">
        <f t="shared" si="15"/>
        <v>0</v>
      </c>
    </row>
    <row r="66" spans="2:23" s="9" customFormat="1">
      <c r="B66" s="233" t="s">
        <v>736</v>
      </c>
      <c r="C66" s="234"/>
      <c r="E66" s="212">
        <v>41821</v>
      </c>
      <c r="F66" s="212" t="s">
        <v>180</v>
      </c>
      <c r="G66" s="213" t="s">
        <v>68</v>
      </c>
      <c r="H66" s="230">
        <f>C$29/12</f>
        <v>1.225E-3</v>
      </c>
      <c r="I66" s="228">
        <f>(SUM('1.  LRAMVA Summary'!D$54:D$62)+SUM('1.  LRAMVA Summary'!D$63:D$64)*(MONTH($E66)-1)/12)*$H66</f>
        <v>0</v>
      </c>
      <c r="J66" s="228">
        <f>(SUM('1.  LRAMVA Summary'!E$54:E$62)+SUM('1.  LRAMVA Summary'!E$63:E$64)*(MONTH($E66)-1)/12)*$H66</f>
        <v>0</v>
      </c>
      <c r="K66" s="228">
        <f>(SUM('1.  LRAMVA Summary'!F$54:F$62)+SUM('1.  LRAMVA Summary'!F$63:F$64)*(MONTH($E66)-1)/12)*$H66</f>
        <v>0</v>
      </c>
      <c r="L66" s="228">
        <f>(SUM('1.  LRAMVA Summary'!G$54:G$62)+SUM('1.  LRAMVA Summary'!G$63:G$64)*(MONTH($E66)-1)/12)*$H66</f>
        <v>0</v>
      </c>
      <c r="M66" s="228">
        <f>(SUM('1.  LRAMVA Summary'!H$54:H$62)+SUM('1.  LRAMVA Summary'!H$63:H$64)*(MONTH($E66)-1)/12)*$H66</f>
        <v>0</v>
      </c>
      <c r="N66" s="228">
        <f>(SUM('1.  LRAMVA Summary'!I$54:I$62)+SUM('1.  LRAMVA Summary'!I$63:I$64)*(MONTH($E66)-1)/12)*$H66</f>
        <v>0</v>
      </c>
      <c r="O66" s="228">
        <f>(SUM('1.  LRAMVA Summary'!J$54:J$62)+SUM('1.  LRAMVA Summary'!J$63:J$64)*(MONTH($E66)-1)/12)*$H66</f>
        <v>0</v>
      </c>
      <c r="P66" s="228">
        <f>(SUM('1.  LRAMVA Summary'!K$54:K$62)+SUM('1.  LRAMVA Summary'!K$63:K$64)*(MONTH($E66)-1)/12)*$H66</f>
        <v>0</v>
      </c>
      <c r="Q66" s="228">
        <f>(SUM('1.  LRAMVA Summary'!L$54:L$62)+SUM('1.  LRAMVA Summary'!L$63:L$64)*(MONTH($E66)-1)/12)*$H66</f>
        <v>0</v>
      </c>
      <c r="R66" s="228">
        <f>(SUM('1.  LRAMVA Summary'!M$54:M$62)+SUM('1.  LRAMVA Summary'!M$63:M$64)*(MONTH($E66)-1)/12)*$H66</f>
        <v>0</v>
      </c>
      <c r="S66" s="228">
        <f>(SUM('1.  LRAMVA Summary'!N$54:N$62)+SUM('1.  LRAMVA Summary'!N$63:N$64)*(MONTH($E66)-1)/12)*$H66</f>
        <v>0</v>
      </c>
      <c r="T66" s="228">
        <f>(SUM('1.  LRAMVA Summary'!O$54:O$62)+SUM('1.  LRAMVA Summary'!O$63:O$64)*(MONTH($E66)-1)/12)*$H66</f>
        <v>0</v>
      </c>
      <c r="U66" s="228">
        <f>(SUM('1.  LRAMVA Summary'!P$54:P$62)+SUM('1.  LRAMVA Summary'!P$63:P$64)*(MONTH($E66)-1)/12)*$H66</f>
        <v>0</v>
      </c>
      <c r="V66" s="228">
        <f>(SUM('1.  LRAMVA Summary'!Q$54:Q$62)+SUM('1.  LRAMVA Summary'!Q$63:Q$64)*(MONTH($E66)-1)/12)*$H66</f>
        <v>0</v>
      </c>
      <c r="W66" s="229">
        <f t="shared" si="15"/>
        <v>0</v>
      </c>
    </row>
    <row r="67" spans="2:23" s="9" customFormat="1">
      <c r="B67" s="211" t="s">
        <v>738</v>
      </c>
      <c r="C67" s="231"/>
      <c r="E67" s="212">
        <v>41852</v>
      </c>
      <c r="F67" s="212" t="s">
        <v>180</v>
      </c>
      <c r="G67" s="213" t="s">
        <v>68</v>
      </c>
      <c r="H67" s="227">
        <f>C$29/12</f>
        <v>1.225E-3</v>
      </c>
      <c r="I67" s="228">
        <f>(SUM('1.  LRAMVA Summary'!D$54:D$62)+SUM('1.  LRAMVA Summary'!D$63:D$64)*(MONTH($E67)-1)/12)*$H67</f>
        <v>0</v>
      </c>
      <c r="J67" s="228">
        <f>(SUM('1.  LRAMVA Summary'!E$54:E$62)+SUM('1.  LRAMVA Summary'!E$63:E$64)*(MONTH($E67)-1)/12)*$H67</f>
        <v>0</v>
      </c>
      <c r="K67" s="228">
        <f>(SUM('1.  LRAMVA Summary'!F$54:F$62)+SUM('1.  LRAMVA Summary'!F$63:F$64)*(MONTH($E67)-1)/12)*$H67</f>
        <v>0</v>
      </c>
      <c r="L67" s="228">
        <f>(SUM('1.  LRAMVA Summary'!G$54:G$62)+SUM('1.  LRAMVA Summary'!G$63:G$64)*(MONTH($E67)-1)/12)*$H67</f>
        <v>0</v>
      </c>
      <c r="M67" s="228">
        <f>(SUM('1.  LRAMVA Summary'!H$54:H$62)+SUM('1.  LRAMVA Summary'!H$63:H$64)*(MONTH($E67)-1)/12)*$H67</f>
        <v>0</v>
      </c>
      <c r="N67" s="228">
        <f>(SUM('1.  LRAMVA Summary'!I$54:I$62)+SUM('1.  LRAMVA Summary'!I$63:I$64)*(MONTH($E67)-1)/12)*$H67</f>
        <v>0</v>
      </c>
      <c r="O67" s="228">
        <f>(SUM('1.  LRAMVA Summary'!J$54:J$62)+SUM('1.  LRAMVA Summary'!J$63:J$64)*(MONTH($E67)-1)/12)*$H67</f>
        <v>0</v>
      </c>
      <c r="P67" s="228">
        <f>(SUM('1.  LRAMVA Summary'!K$54:K$62)+SUM('1.  LRAMVA Summary'!K$63:K$64)*(MONTH($E67)-1)/12)*$H67</f>
        <v>0</v>
      </c>
      <c r="Q67" s="228">
        <f>(SUM('1.  LRAMVA Summary'!L$54:L$62)+SUM('1.  LRAMVA Summary'!L$63:L$64)*(MONTH($E67)-1)/12)*$H67</f>
        <v>0</v>
      </c>
      <c r="R67" s="228">
        <f>(SUM('1.  LRAMVA Summary'!M$54:M$62)+SUM('1.  LRAMVA Summary'!M$63:M$64)*(MONTH($E67)-1)/12)*$H67</f>
        <v>0</v>
      </c>
      <c r="S67" s="228">
        <f>(SUM('1.  LRAMVA Summary'!N$54:N$62)+SUM('1.  LRAMVA Summary'!N$63:N$64)*(MONTH($E67)-1)/12)*$H67</f>
        <v>0</v>
      </c>
      <c r="T67" s="228">
        <f>(SUM('1.  LRAMVA Summary'!O$54:O$62)+SUM('1.  LRAMVA Summary'!O$63:O$64)*(MONTH($E67)-1)/12)*$H67</f>
        <v>0</v>
      </c>
      <c r="U67" s="228">
        <f>(SUM('1.  LRAMVA Summary'!P$54:P$62)+SUM('1.  LRAMVA Summary'!P$63:P$64)*(MONTH($E67)-1)/12)*$H67</f>
        <v>0</v>
      </c>
      <c r="V67" s="228">
        <f>(SUM('1.  LRAMVA Summary'!Q$54:Q$62)+SUM('1.  LRAMVA Summary'!Q$63:Q$64)*(MONTH($E67)-1)/12)*$H67</f>
        <v>0</v>
      </c>
      <c r="W67" s="229">
        <f t="shared" si="15"/>
        <v>0</v>
      </c>
    </row>
    <row r="68" spans="2:23" s="9" customFormat="1">
      <c r="B68" s="211" t="s">
        <v>739</v>
      </c>
      <c r="C68" s="231"/>
      <c r="E68" s="212">
        <v>41883</v>
      </c>
      <c r="F68" s="212" t="s">
        <v>180</v>
      </c>
      <c r="G68" s="213" t="s">
        <v>68</v>
      </c>
      <c r="H68" s="227">
        <f>C$29/12</f>
        <v>1.225E-3</v>
      </c>
      <c r="I68" s="228">
        <f>(SUM('1.  LRAMVA Summary'!D$54:D$62)+SUM('1.  LRAMVA Summary'!D$63:D$64)*(MONTH($E68)-1)/12)*$H68</f>
        <v>0</v>
      </c>
      <c r="J68" s="228">
        <f>(SUM('1.  LRAMVA Summary'!E$54:E$62)+SUM('1.  LRAMVA Summary'!E$63:E$64)*(MONTH($E68)-1)/12)*$H68</f>
        <v>0</v>
      </c>
      <c r="K68" s="228">
        <f>(SUM('1.  LRAMVA Summary'!F$54:F$62)+SUM('1.  LRAMVA Summary'!F$63:F$64)*(MONTH($E68)-1)/12)*$H68</f>
        <v>0</v>
      </c>
      <c r="L68" s="228">
        <f>(SUM('1.  LRAMVA Summary'!G$54:G$62)+SUM('1.  LRAMVA Summary'!G$63:G$64)*(MONTH($E68)-1)/12)*$H68</f>
        <v>0</v>
      </c>
      <c r="M68" s="228">
        <f>(SUM('1.  LRAMVA Summary'!H$54:H$62)+SUM('1.  LRAMVA Summary'!H$63:H$64)*(MONTH($E68)-1)/12)*$H68</f>
        <v>0</v>
      </c>
      <c r="N68" s="228">
        <f>(SUM('1.  LRAMVA Summary'!I$54:I$62)+SUM('1.  LRAMVA Summary'!I$63:I$64)*(MONTH($E68)-1)/12)*$H68</f>
        <v>0</v>
      </c>
      <c r="O68" s="228">
        <f>(SUM('1.  LRAMVA Summary'!J$54:J$62)+SUM('1.  LRAMVA Summary'!J$63:J$64)*(MONTH($E68)-1)/12)*$H68</f>
        <v>0</v>
      </c>
      <c r="P68" s="228">
        <f>(SUM('1.  LRAMVA Summary'!K$54:K$62)+SUM('1.  LRAMVA Summary'!K$63:K$64)*(MONTH($E68)-1)/12)*$H68</f>
        <v>0</v>
      </c>
      <c r="Q68" s="228">
        <f>(SUM('1.  LRAMVA Summary'!L$54:L$62)+SUM('1.  LRAMVA Summary'!L$63:L$64)*(MONTH($E68)-1)/12)*$H68</f>
        <v>0</v>
      </c>
      <c r="R68" s="228">
        <f>(SUM('1.  LRAMVA Summary'!M$54:M$62)+SUM('1.  LRAMVA Summary'!M$63:M$64)*(MONTH($E68)-1)/12)*$H68</f>
        <v>0</v>
      </c>
      <c r="S68" s="228">
        <f>(SUM('1.  LRAMVA Summary'!N$54:N$62)+SUM('1.  LRAMVA Summary'!N$63:N$64)*(MONTH($E68)-1)/12)*$H68</f>
        <v>0</v>
      </c>
      <c r="T68" s="228">
        <f>(SUM('1.  LRAMVA Summary'!O$54:O$62)+SUM('1.  LRAMVA Summary'!O$63:O$64)*(MONTH($E68)-1)/12)*$H68</f>
        <v>0</v>
      </c>
      <c r="U68" s="228">
        <f>(SUM('1.  LRAMVA Summary'!P$54:P$62)+SUM('1.  LRAMVA Summary'!P$63:P$64)*(MONTH($E68)-1)/12)*$H68</f>
        <v>0</v>
      </c>
      <c r="V68" s="228">
        <f>(SUM('1.  LRAMVA Summary'!Q$54:Q$62)+SUM('1.  LRAMVA Summary'!Q$63:Q$64)*(MONTH($E68)-1)/12)*$H68</f>
        <v>0</v>
      </c>
      <c r="W68" s="229">
        <f t="shared" si="15"/>
        <v>0</v>
      </c>
    </row>
    <row r="69" spans="2:23" s="9" customFormat="1">
      <c r="B69" s="211" t="s">
        <v>740</v>
      </c>
      <c r="C69" s="231"/>
      <c r="E69" s="212">
        <v>41913</v>
      </c>
      <c r="F69" s="212" t="s">
        <v>180</v>
      </c>
      <c r="G69" s="213" t="s">
        <v>69</v>
      </c>
      <c r="H69" s="230">
        <f>C$30/12</f>
        <v>1.225E-3</v>
      </c>
      <c r="I69" s="228">
        <f>(SUM('1.  LRAMVA Summary'!D$54:D$62)+SUM('1.  LRAMVA Summary'!D$63:D$64)*(MONTH($E69)-1)/12)*$H69</f>
        <v>0</v>
      </c>
      <c r="J69" s="228">
        <f>(SUM('1.  LRAMVA Summary'!E$54:E$62)+SUM('1.  LRAMVA Summary'!E$63:E$64)*(MONTH($E69)-1)/12)*$H69</f>
        <v>0</v>
      </c>
      <c r="K69" s="228">
        <f>(SUM('1.  LRAMVA Summary'!F$54:F$62)+SUM('1.  LRAMVA Summary'!F$63:F$64)*(MONTH($E69)-1)/12)*$H69</f>
        <v>0</v>
      </c>
      <c r="L69" s="228">
        <f>(SUM('1.  LRAMVA Summary'!G$54:G$62)+SUM('1.  LRAMVA Summary'!G$63:G$64)*(MONTH($E69)-1)/12)*$H69</f>
        <v>0</v>
      </c>
      <c r="M69" s="228">
        <f>(SUM('1.  LRAMVA Summary'!H$54:H$62)+SUM('1.  LRAMVA Summary'!H$63:H$64)*(MONTH($E69)-1)/12)*$H69</f>
        <v>0</v>
      </c>
      <c r="N69" s="228">
        <f>(SUM('1.  LRAMVA Summary'!I$54:I$62)+SUM('1.  LRAMVA Summary'!I$63:I$64)*(MONTH($E69)-1)/12)*$H69</f>
        <v>0</v>
      </c>
      <c r="O69" s="228">
        <f>(SUM('1.  LRAMVA Summary'!J$54:J$62)+SUM('1.  LRAMVA Summary'!J$63:J$64)*(MONTH($E69)-1)/12)*$H69</f>
        <v>0</v>
      </c>
      <c r="P69" s="228">
        <f>(SUM('1.  LRAMVA Summary'!K$54:K$62)+SUM('1.  LRAMVA Summary'!K$63:K$64)*(MONTH($E69)-1)/12)*$H69</f>
        <v>0</v>
      </c>
      <c r="Q69" s="228">
        <f>(SUM('1.  LRAMVA Summary'!L$54:L$62)+SUM('1.  LRAMVA Summary'!L$63:L$64)*(MONTH($E69)-1)/12)*$H69</f>
        <v>0</v>
      </c>
      <c r="R69" s="228">
        <f>(SUM('1.  LRAMVA Summary'!M$54:M$62)+SUM('1.  LRAMVA Summary'!M$63:M$64)*(MONTH($E69)-1)/12)*$H69</f>
        <v>0</v>
      </c>
      <c r="S69" s="228">
        <f>(SUM('1.  LRAMVA Summary'!N$54:N$62)+SUM('1.  LRAMVA Summary'!N$63:N$64)*(MONTH($E69)-1)/12)*$H69</f>
        <v>0</v>
      </c>
      <c r="T69" s="228">
        <f>(SUM('1.  LRAMVA Summary'!O$54:O$62)+SUM('1.  LRAMVA Summary'!O$63:O$64)*(MONTH($E69)-1)/12)*$H69</f>
        <v>0</v>
      </c>
      <c r="U69" s="228">
        <f>(SUM('1.  LRAMVA Summary'!P$54:P$62)+SUM('1.  LRAMVA Summary'!P$63:P$64)*(MONTH($E69)-1)/12)*$H69</f>
        <v>0</v>
      </c>
      <c r="V69" s="228">
        <f>(SUM('1.  LRAMVA Summary'!Q$54:Q$62)+SUM('1.  LRAMVA Summary'!Q$63:Q$64)*(MONTH($E69)-1)/12)*$H69</f>
        <v>0</v>
      </c>
      <c r="W69" s="229">
        <f t="shared" si="15"/>
        <v>0</v>
      </c>
    </row>
    <row r="70" spans="2:23" s="9" customFormat="1">
      <c r="B70" s="233" t="s">
        <v>741</v>
      </c>
      <c r="C70" s="234"/>
      <c r="E70" s="212">
        <v>41944</v>
      </c>
      <c r="F70" s="212" t="s">
        <v>180</v>
      </c>
      <c r="G70" s="213" t="s">
        <v>69</v>
      </c>
      <c r="H70" s="227">
        <f>C$30/12</f>
        <v>1.225E-3</v>
      </c>
      <c r="I70" s="228">
        <f>(SUM('1.  LRAMVA Summary'!D$54:D$62)+SUM('1.  LRAMVA Summary'!D$63:D$64)*(MONTH($E70)-1)/12)*$H70</f>
        <v>0</v>
      </c>
      <c r="J70" s="228">
        <f>(SUM('1.  LRAMVA Summary'!E$54:E$62)+SUM('1.  LRAMVA Summary'!E$63:E$64)*(MONTH($E70)-1)/12)*$H70</f>
        <v>0</v>
      </c>
      <c r="K70" s="228">
        <f>(SUM('1.  LRAMVA Summary'!F$54:F$62)+SUM('1.  LRAMVA Summary'!F$63:F$64)*(MONTH($E70)-1)/12)*$H70</f>
        <v>0</v>
      </c>
      <c r="L70" s="228">
        <f>(SUM('1.  LRAMVA Summary'!G$54:G$62)+SUM('1.  LRAMVA Summary'!G$63:G$64)*(MONTH($E70)-1)/12)*$H70</f>
        <v>0</v>
      </c>
      <c r="M70" s="228">
        <f>(SUM('1.  LRAMVA Summary'!H$54:H$62)+SUM('1.  LRAMVA Summary'!H$63:H$64)*(MONTH($E70)-1)/12)*$H70</f>
        <v>0</v>
      </c>
      <c r="N70" s="228">
        <f>(SUM('1.  LRAMVA Summary'!I$54:I$62)+SUM('1.  LRAMVA Summary'!I$63:I$64)*(MONTH($E70)-1)/12)*$H70</f>
        <v>0</v>
      </c>
      <c r="O70" s="228">
        <f>(SUM('1.  LRAMVA Summary'!J$54:J$62)+SUM('1.  LRAMVA Summary'!J$63:J$64)*(MONTH($E70)-1)/12)*$H70</f>
        <v>0</v>
      </c>
      <c r="P70" s="228">
        <f>(SUM('1.  LRAMVA Summary'!K$54:K$62)+SUM('1.  LRAMVA Summary'!K$63:K$64)*(MONTH($E70)-1)/12)*$H70</f>
        <v>0</v>
      </c>
      <c r="Q70" s="228">
        <f>(SUM('1.  LRAMVA Summary'!L$54:L$62)+SUM('1.  LRAMVA Summary'!L$63:L$64)*(MONTH($E70)-1)/12)*$H70</f>
        <v>0</v>
      </c>
      <c r="R70" s="228">
        <f>(SUM('1.  LRAMVA Summary'!M$54:M$62)+SUM('1.  LRAMVA Summary'!M$63:M$64)*(MONTH($E70)-1)/12)*$H70</f>
        <v>0</v>
      </c>
      <c r="S70" s="228">
        <f>(SUM('1.  LRAMVA Summary'!N$54:N$62)+SUM('1.  LRAMVA Summary'!N$63:N$64)*(MONTH($E70)-1)/12)*$H70</f>
        <v>0</v>
      </c>
      <c r="T70" s="228">
        <f>(SUM('1.  LRAMVA Summary'!O$54:O$62)+SUM('1.  LRAMVA Summary'!O$63:O$64)*(MONTH($E70)-1)/12)*$H70</f>
        <v>0</v>
      </c>
      <c r="U70" s="228">
        <f>(SUM('1.  LRAMVA Summary'!P$54:P$62)+SUM('1.  LRAMVA Summary'!P$63:P$64)*(MONTH($E70)-1)/12)*$H70</f>
        <v>0</v>
      </c>
      <c r="V70" s="228">
        <f>(SUM('1.  LRAMVA Summary'!Q$54:Q$62)+SUM('1.  LRAMVA Summary'!Q$63:Q$64)*(MONTH($E70)-1)/12)*$H70</f>
        <v>0</v>
      </c>
      <c r="W70" s="229">
        <f t="shared" si="15"/>
        <v>0</v>
      </c>
    </row>
    <row r="71" spans="2:23" s="9" customFormat="1">
      <c r="B71" s="211" t="s">
        <v>742</v>
      </c>
      <c r="C71" s="231"/>
      <c r="E71" s="212">
        <v>41974</v>
      </c>
      <c r="F71" s="212" t="s">
        <v>180</v>
      </c>
      <c r="G71" s="213" t="s">
        <v>69</v>
      </c>
      <c r="H71" s="227">
        <f>C$30/12</f>
        <v>1.225E-3</v>
      </c>
      <c r="I71" s="228">
        <f>(SUM('1.  LRAMVA Summary'!D$54:D$62)+SUM('1.  LRAMVA Summary'!D$63:D$64)*(MONTH($E71)-1)/12)*$H71</f>
        <v>0</v>
      </c>
      <c r="J71" s="228">
        <f>(SUM('1.  LRAMVA Summary'!E$54:E$62)+SUM('1.  LRAMVA Summary'!E$63:E$64)*(MONTH($E71)-1)/12)*$H71</f>
        <v>0</v>
      </c>
      <c r="K71" s="228">
        <f>(SUM('1.  LRAMVA Summary'!F$54:F$62)+SUM('1.  LRAMVA Summary'!F$63:F$64)*(MONTH($E71)-1)/12)*$H71</f>
        <v>0</v>
      </c>
      <c r="L71" s="228">
        <f>(SUM('1.  LRAMVA Summary'!G$54:G$62)+SUM('1.  LRAMVA Summary'!G$63:G$64)*(MONTH($E71)-1)/12)*$H71</f>
        <v>0</v>
      </c>
      <c r="M71" s="228">
        <f>(SUM('1.  LRAMVA Summary'!H$54:H$62)+SUM('1.  LRAMVA Summary'!H$63:H$64)*(MONTH($E71)-1)/12)*$H71</f>
        <v>0</v>
      </c>
      <c r="N71" s="228">
        <f>(SUM('1.  LRAMVA Summary'!I$54:I$62)+SUM('1.  LRAMVA Summary'!I$63:I$64)*(MONTH($E71)-1)/12)*$H71</f>
        <v>0</v>
      </c>
      <c r="O71" s="228">
        <f>(SUM('1.  LRAMVA Summary'!J$54:J$62)+SUM('1.  LRAMVA Summary'!J$63:J$64)*(MONTH($E71)-1)/12)*$H71</f>
        <v>0</v>
      </c>
      <c r="P71" s="228">
        <f>(SUM('1.  LRAMVA Summary'!K$54:K$62)+SUM('1.  LRAMVA Summary'!K$63:K$64)*(MONTH($E71)-1)/12)*$H71</f>
        <v>0</v>
      </c>
      <c r="Q71" s="228">
        <f>(SUM('1.  LRAMVA Summary'!L$54:L$62)+SUM('1.  LRAMVA Summary'!L$63:L$64)*(MONTH($E71)-1)/12)*$H71</f>
        <v>0</v>
      </c>
      <c r="R71" s="228">
        <f>(SUM('1.  LRAMVA Summary'!M$54:M$62)+SUM('1.  LRAMVA Summary'!M$63:M$64)*(MONTH($E71)-1)/12)*$H71</f>
        <v>0</v>
      </c>
      <c r="S71" s="228">
        <f>(SUM('1.  LRAMVA Summary'!N$54:N$62)+SUM('1.  LRAMVA Summary'!N$63:N$64)*(MONTH($E71)-1)/12)*$H71</f>
        <v>0</v>
      </c>
      <c r="T71" s="228">
        <f>(SUM('1.  LRAMVA Summary'!O$54:O$62)+SUM('1.  LRAMVA Summary'!O$63:O$64)*(MONTH($E71)-1)/12)*$H71</f>
        <v>0</v>
      </c>
      <c r="U71" s="228">
        <f>(SUM('1.  LRAMVA Summary'!P$54:P$62)+SUM('1.  LRAMVA Summary'!P$63:P$64)*(MONTH($E71)-1)/12)*$H71</f>
        <v>0</v>
      </c>
      <c r="V71" s="228">
        <f>(SUM('1.  LRAMVA Summary'!Q$54:Q$62)+SUM('1.  LRAMVA Summary'!Q$63:Q$64)*(MONTH($E71)-1)/12)*$H71</f>
        <v>0</v>
      </c>
      <c r="W71" s="229">
        <f t="shared" si="15"/>
        <v>0</v>
      </c>
    </row>
    <row r="72" spans="2:23" s="9" customFormat="1" ht="15" thickBot="1">
      <c r="B72" s="211" t="s">
        <v>743</v>
      </c>
      <c r="C72" s="231"/>
      <c r="E72" s="214" t="s">
        <v>463</v>
      </c>
      <c r="F72" s="214"/>
      <c r="G72" s="215"/>
      <c r="H72" s="216"/>
      <c r="I72" s="217">
        <f>SUM(I59:I71)</f>
        <v>0</v>
      </c>
      <c r="J72" s="217">
        <f t="shared" ref="J72:V72" si="16">SUM(J59:J71)</f>
        <v>0</v>
      </c>
      <c r="K72" s="217">
        <f t="shared" si="16"/>
        <v>0</v>
      </c>
      <c r="L72" s="217">
        <f t="shared" si="16"/>
        <v>0</v>
      </c>
      <c r="M72" s="217">
        <f t="shared" si="16"/>
        <v>0</v>
      </c>
      <c r="N72" s="217">
        <f t="shared" si="16"/>
        <v>0</v>
      </c>
      <c r="O72" s="217">
        <f t="shared" si="16"/>
        <v>0</v>
      </c>
      <c r="P72" s="217">
        <f t="shared" si="16"/>
        <v>0</v>
      </c>
      <c r="Q72" s="217">
        <f t="shared" si="16"/>
        <v>0</v>
      </c>
      <c r="R72" s="217">
        <f t="shared" si="16"/>
        <v>0</v>
      </c>
      <c r="S72" s="217">
        <f t="shared" si="16"/>
        <v>0</v>
      </c>
      <c r="T72" s="217">
        <f t="shared" si="16"/>
        <v>0</v>
      </c>
      <c r="U72" s="217">
        <f t="shared" si="16"/>
        <v>0</v>
      </c>
      <c r="V72" s="217">
        <f t="shared" si="16"/>
        <v>0</v>
      </c>
      <c r="W72" s="217">
        <f>SUM(W59:W71)</f>
        <v>0</v>
      </c>
    </row>
    <row r="73" spans="2:23" s="9" customFormat="1" ht="15" thickTop="1">
      <c r="B73" s="211" t="s">
        <v>744</v>
      </c>
      <c r="C73" s="231"/>
      <c r="E73" s="218" t="s">
        <v>67</v>
      </c>
      <c r="F73" s="218"/>
      <c r="G73" s="219"/>
      <c r="H73" s="220"/>
      <c r="I73" s="221"/>
      <c r="J73" s="221"/>
      <c r="K73" s="221"/>
      <c r="L73" s="221"/>
      <c r="M73" s="221"/>
      <c r="N73" s="221"/>
      <c r="O73" s="221"/>
      <c r="P73" s="221"/>
      <c r="Q73" s="221"/>
      <c r="R73" s="221"/>
      <c r="S73" s="221"/>
      <c r="T73" s="221"/>
      <c r="U73" s="221"/>
      <c r="V73" s="221"/>
      <c r="W73" s="222"/>
    </row>
    <row r="74" spans="2:23" s="9" customFormat="1">
      <c r="B74" s="233" t="s">
        <v>745</v>
      </c>
      <c r="C74" s="234"/>
      <c r="E74" s="223" t="s">
        <v>427</v>
      </c>
      <c r="F74" s="223"/>
      <c r="G74" s="224"/>
      <c r="H74" s="225"/>
      <c r="I74" s="226">
        <f t="shared" ref="I74:O74" si="17">I72+I73</f>
        <v>0</v>
      </c>
      <c r="J74" s="226">
        <f t="shared" si="17"/>
        <v>0</v>
      </c>
      <c r="K74" s="226">
        <f t="shared" si="17"/>
        <v>0</v>
      </c>
      <c r="L74" s="226">
        <f t="shared" si="17"/>
        <v>0</v>
      </c>
      <c r="M74" s="226">
        <f t="shared" si="17"/>
        <v>0</v>
      </c>
      <c r="N74" s="226">
        <f t="shared" si="17"/>
        <v>0</v>
      </c>
      <c r="O74" s="226">
        <f t="shared" si="17"/>
        <v>0</v>
      </c>
      <c r="P74" s="226">
        <f t="shared" ref="P74:V74" si="18">P72+P73</f>
        <v>0</v>
      </c>
      <c r="Q74" s="226">
        <f t="shared" si="18"/>
        <v>0</v>
      </c>
      <c r="R74" s="226">
        <f t="shared" si="18"/>
        <v>0</v>
      </c>
      <c r="S74" s="226">
        <f t="shared" si="18"/>
        <v>0</v>
      </c>
      <c r="T74" s="226">
        <f t="shared" si="18"/>
        <v>0</v>
      </c>
      <c r="U74" s="226">
        <f t="shared" si="18"/>
        <v>0</v>
      </c>
      <c r="V74" s="226">
        <f t="shared" si="18"/>
        <v>0</v>
      </c>
      <c r="W74" s="226">
        <f>W72+W73</f>
        <v>0</v>
      </c>
    </row>
    <row r="75" spans="2:23" s="9" customFormat="1">
      <c r="B75" s="66"/>
      <c r="E75" s="212">
        <v>42005</v>
      </c>
      <c r="F75" s="212" t="s">
        <v>181</v>
      </c>
      <c r="G75" s="213" t="s">
        <v>65</v>
      </c>
      <c r="H75" s="227">
        <f>C$31/12</f>
        <v>1.225E-3</v>
      </c>
      <c r="I75" s="228">
        <f>(SUM('1.  LRAMVA Summary'!D$54:D$65)+SUM('1.  LRAMVA Summary'!D$66:D$67)*(MONTH($E75)-1)/12)*$H75</f>
        <v>0</v>
      </c>
      <c r="J75" s="228">
        <f>(SUM('1.  LRAMVA Summary'!E$54:E$65)+SUM('1.  LRAMVA Summary'!E$66:E$67)*(MONTH($E75)-1)/12)*$H75</f>
        <v>0</v>
      </c>
      <c r="K75" s="228">
        <f>(SUM('1.  LRAMVA Summary'!F$54:F$65)+SUM('1.  LRAMVA Summary'!F$66:F$67)*(MONTH($E75)-1)/12)*$H75</f>
        <v>0</v>
      </c>
      <c r="L75" s="228">
        <f>(SUM('1.  LRAMVA Summary'!G$54:G$65)+SUM('1.  LRAMVA Summary'!G$66:G$67)*(MONTH($E75)-1)/12)*$H75</f>
        <v>0</v>
      </c>
      <c r="M75" s="228">
        <f>(SUM('1.  LRAMVA Summary'!H$54:H$65)+SUM('1.  LRAMVA Summary'!H$66:H$67)*(MONTH($E75)-1)/12)*$H75</f>
        <v>0</v>
      </c>
      <c r="N75" s="228">
        <f>(SUM('1.  LRAMVA Summary'!I$54:I$65)+SUM('1.  LRAMVA Summary'!I$66:I$67)*(MONTH($E75)-1)/12)*$H75</f>
        <v>0</v>
      </c>
      <c r="O75" s="228">
        <f>(SUM('1.  LRAMVA Summary'!J$54:J$65)+SUM('1.  LRAMVA Summary'!J$66:J$67)*(MONTH($E75)-1)/12)*$H75</f>
        <v>0</v>
      </c>
      <c r="P75" s="228">
        <f>(SUM('1.  LRAMVA Summary'!K$54:K$65)+SUM('1.  LRAMVA Summary'!K$66:K$67)*(MONTH($E75)-1)/12)*$H75</f>
        <v>0</v>
      </c>
      <c r="Q75" s="228">
        <f>(SUM('1.  LRAMVA Summary'!L$54:L$65)+SUM('1.  LRAMVA Summary'!L$66:L$67)*(MONTH($E75)-1)/12)*$H75</f>
        <v>0</v>
      </c>
      <c r="R75" s="228">
        <f>(SUM('1.  LRAMVA Summary'!M$54:M$65)+SUM('1.  LRAMVA Summary'!M$66:M$67)*(MONTH($E75)-1)/12)*$H75</f>
        <v>0</v>
      </c>
      <c r="S75" s="228">
        <f>(SUM('1.  LRAMVA Summary'!N$54:N$65)+SUM('1.  LRAMVA Summary'!N$66:N$67)*(MONTH($E75)-1)/12)*$H75</f>
        <v>0</v>
      </c>
      <c r="T75" s="228">
        <f>(SUM('1.  LRAMVA Summary'!O$54:O$65)+SUM('1.  LRAMVA Summary'!O$66:O$67)*(MONTH($E75)-1)/12)*$H75</f>
        <v>0</v>
      </c>
      <c r="U75" s="228">
        <f>(SUM('1.  LRAMVA Summary'!P$54:P$65)+SUM('1.  LRAMVA Summary'!P$66:P$67)*(MONTH($E75)-1)/12)*$H75</f>
        <v>0</v>
      </c>
      <c r="V75" s="228">
        <f>(SUM('1.  LRAMVA Summary'!Q$54:Q$65)+SUM('1.  LRAMVA Summary'!Q$66:Q$67)*(MONTH($E75)-1)/12)*$H75</f>
        <v>0</v>
      </c>
      <c r="W75" s="229">
        <f>SUM(I75:V75)</f>
        <v>0</v>
      </c>
    </row>
    <row r="76" spans="2:23" s="236" customFormat="1">
      <c r="B76" s="235"/>
      <c r="E76" s="212">
        <v>42036</v>
      </c>
      <c r="F76" s="212" t="s">
        <v>181</v>
      </c>
      <c r="G76" s="213" t="s">
        <v>65</v>
      </c>
      <c r="H76" s="227">
        <f t="shared" ref="H76:H77" si="19">C$31/12</f>
        <v>1.225E-3</v>
      </c>
      <c r="I76" s="228">
        <f>(SUM('1.  LRAMVA Summary'!D$54:D$65)+SUM('1.  LRAMVA Summary'!D$66:D$67)*(MONTH($E76)-1)/12)*$H76</f>
        <v>0</v>
      </c>
      <c r="J76" s="228">
        <f>(SUM('1.  LRAMVA Summary'!E$54:E$65)+SUM('1.  LRAMVA Summary'!E$66:E$67)*(MONTH($E76)-1)/12)*$H76</f>
        <v>0</v>
      </c>
      <c r="K76" s="228">
        <f>(SUM('1.  LRAMVA Summary'!F$54:F$65)+SUM('1.  LRAMVA Summary'!F$66:F$67)*(MONTH($E76)-1)/12)*$H76</f>
        <v>0</v>
      </c>
      <c r="L76" s="228">
        <f>(SUM('1.  LRAMVA Summary'!G$54:G$65)+SUM('1.  LRAMVA Summary'!G$66:G$67)*(MONTH($E76)-1)/12)*$H76</f>
        <v>0</v>
      </c>
      <c r="M76" s="228">
        <f>(SUM('1.  LRAMVA Summary'!H$54:H$65)+SUM('1.  LRAMVA Summary'!H$66:H$67)*(MONTH($E76)-1)/12)*$H76</f>
        <v>0</v>
      </c>
      <c r="N76" s="228">
        <f>(SUM('1.  LRAMVA Summary'!I$54:I$65)+SUM('1.  LRAMVA Summary'!I$66:I$67)*(MONTH($E76)-1)/12)*$H76</f>
        <v>0</v>
      </c>
      <c r="O76" s="228">
        <f>(SUM('1.  LRAMVA Summary'!J$54:J$65)+SUM('1.  LRAMVA Summary'!J$66:J$67)*(MONTH($E76)-1)/12)*$H76</f>
        <v>0</v>
      </c>
      <c r="P76" s="228">
        <f>(SUM('1.  LRAMVA Summary'!K$54:K$65)+SUM('1.  LRAMVA Summary'!K$66:K$67)*(MONTH($E76)-1)/12)*$H76</f>
        <v>0</v>
      </c>
      <c r="Q76" s="228">
        <f>(SUM('1.  LRAMVA Summary'!L$54:L$65)+SUM('1.  LRAMVA Summary'!L$66:L$67)*(MONTH($E76)-1)/12)*$H76</f>
        <v>0</v>
      </c>
      <c r="R76" s="228">
        <f>(SUM('1.  LRAMVA Summary'!M$54:M$65)+SUM('1.  LRAMVA Summary'!M$66:M$67)*(MONTH($E76)-1)/12)*$H76</f>
        <v>0</v>
      </c>
      <c r="S76" s="228">
        <f>(SUM('1.  LRAMVA Summary'!N$54:N$65)+SUM('1.  LRAMVA Summary'!N$66:N$67)*(MONTH($E76)-1)/12)*$H76</f>
        <v>0</v>
      </c>
      <c r="T76" s="228">
        <f>(SUM('1.  LRAMVA Summary'!O$54:O$65)+SUM('1.  LRAMVA Summary'!O$66:O$67)*(MONTH($E76)-1)/12)*$H76</f>
        <v>0</v>
      </c>
      <c r="U76" s="228">
        <f>(SUM('1.  LRAMVA Summary'!P$54:P$65)+SUM('1.  LRAMVA Summary'!P$66:P$67)*(MONTH($E76)-1)/12)*$H76</f>
        <v>0</v>
      </c>
      <c r="V76" s="228">
        <f>(SUM('1.  LRAMVA Summary'!Q$54:Q$65)+SUM('1.  LRAMVA Summary'!Q$66:Q$67)*(MONTH($E76)-1)/12)*$H76</f>
        <v>0</v>
      </c>
      <c r="W76" s="229">
        <f>SUM(I76:V76)</f>
        <v>0</v>
      </c>
    </row>
    <row r="77" spans="2:23" s="9" customFormat="1" ht="15.9">
      <c r="B77" s="181" t="s">
        <v>182</v>
      </c>
      <c r="E77" s="212">
        <v>42064</v>
      </c>
      <c r="F77" s="212" t="s">
        <v>181</v>
      </c>
      <c r="G77" s="213" t="s">
        <v>65</v>
      </c>
      <c r="H77" s="227">
        <f t="shared" si="19"/>
        <v>1.225E-3</v>
      </c>
      <c r="I77" s="228">
        <f>(SUM('1.  LRAMVA Summary'!D$54:D$65)+SUM('1.  LRAMVA Summary'!D$66:D$67)*(MONTH($E77)-1)/12)*$H77</f>
        <v>0</v>
      </c>
      <c r="J77" s="228">
        <f>(SUM('1.  LRAMVA Summary'!E$54:E$65)+SUM('1.  LRAMVA Summary'!E$66:E$67)*(MONTH($E77)-1)/12)*$H77</f>
        <v>0</v>
      </c>
      <c r="K77" s="228">
        <f>(SUM('1.  LRAMVA Summary'!F$54:F$65)+SUM('1.  LRAMVA Summary'!F$66:F$67)*(MONTH($E77)-1)/12)*$H77</f>
        <v>0</v>
      </c>
      <c r="L77" s="228">
        <f>(SUM('1.  LRAMVA Summary'!G$54:G$65)+SUM('1.  LRAMVA Summary'!G$66:G$67)*(MONTH($E77)-1)/12)*$H77</f>
        <v>0</v>
      </c>
      <c r="M77" s="228">
        <f>(SUM('1.  LRAMVA Summary'!H$54:H$65)+SUM('1.  LRAMVA Summary'!H$66:H$67)*(MONTH($E77)-1)/12)*$H77</f>
        <v>0</v>
      </c>
      <c r="N77" s="228">
        <f>(SUM('1.  LRAMVA Summary'!I$54:I$65)+SUM('1.  LRAMVA Summary'!I$66:I$67)*(MONTH($E77)-1)/12)*$H77</f>
        <v>0</v>
      </c>
      <c r="O77" s="228">
        <f>(SUM('1.  LRAMVA Summary'!J$54:J$65)+SUM('1.  LRAMVA Summary'!J$66:J$67)*(MONTH($E77)-1)/12)*$H77</f>
        <v>0</v>
      </c>
      <c r="P77" s="228">
        <f>(SUM('1.  LRAMVA Summary'!K$54:K$65)+SUM('1.  LRAMVA Summary'!K$66:K$67)*(MONTH($E77)-1)/12)*$H77</f>
        <v>0</v>
      </c>
      <c r="Q77" s="228">
        <f>(SUM('1.  LRAMVA Summary'!L$54:L$65)+SUM('1.  LRAMVA Summary'!L$66:L$67)*(MONTH($E77)-1)/12)*$H77</f>
        <v>0</v>
      </c>
      <c r="R77" s="228">
        <f>(SUM('1.  LRAMVA Summary'!M$54:M$65)+SUM('1.  LRAMVA Summary'!M$66:M$67)*(MONTH($E77)-1)/12)*$H77</f>
        <v>0</v>
      </c>
      <c r="S77" s="228">
        <f>(SUM('1.  LRAMVA Summary'!N$54:N$65)+SUM('1.  LRAMVA Summary'!N$66:N$67)*(MONTH($E77)-1)/12)*$H77</f>
        <v>0</v>
      </c>
      <c r="T77" s="228">
        <f>(SUM('1.  LRAMVA Summary'!O$54:O$65)+SUM('1.  LRAMVA Summary'!O$66:O$67)*(MONTH($E77)-1)/12)*$H77</f>
        <v>0</v>
      </c>
      <c r="U77" s="228">
        <f>(SUM('1.  LRAMVA Summary'!P$54:P$65)+SUM('1.  LRAMVA Summary'!P$66:P$67)*(MONTH($E77)-1)/12)*$H77</f>
        <v>0</v>
      </c>
      <c r="V77" s="228">
        <f>(SUM('1.  LRAMVA Summary'!Q$54:Q$65)+SUM('1.  LRAMVA Summary'!Q$66:Q$67)*(MONTH($E77)-1)/12)*$H77</f>
        <v>0</v>
      </c>
      <c r="W77" s="229">
        <f>SUM(I77:V77)</f>
        <v>0</v>
      </c>
    </row>
    <row r="78" spans="2:23" s="9" customFormat="1">
      <c r="B78" s="66"/>
      <c r="E78" s="212">
        <v>42095</v>
      </c>
      <c r="F78" s="212" t="s">
        <v>181</v>
      </c>
      <c r="G78" s="213" t="s">
        <v>66</v>
      </c>
      <c r="H78" s="227">
        <f>C$32/12</f>
        <v>9.1666666666666665E-4</v>
      </c>
      <c r="I78" s="228">
        <f>(SUM('1.  LRAMVA Summary'!D$54:D$65)+SUM('1.  LRAMVA Summary'!D$66:D$67)*(MONTH($E78)-1)/12)*$H78</f>
        <v>0</v>
      </c>
      <c r="J78" s="228">
        <f>(SUM('1.  LRAMVA Summary'!E$54:E$65)+SUM('1.  LRAMVA Summary'!E$66:E$67)*(MONTH($E78)-1)/12)*$H78</f>
        <v>0</v>
      </c>
      <c r="K78" s="228">
        <f>(SUM('1.  LRAMVA Summary'!F$54:F$65)+SUM('1.  LRAMVA Summary'!F$66:F$67)*(MONTH($E78)-1)/12)*$H78</f>
        <v>0</v>
      </c>
      <c r="L78" s="228">
        <f>(SUM('1.  LRAMVA Summary'!G$54:G$65)+SUM('1.  LRAMVA Summary'!G$66:G$67)*(MONTH($E78)-1)/12)*$H78</f>
        <v>0</v>
      </c>
      <c r="M78" s="228">
        <f>(SUM('1.  LRAMVA Summary'!H$54:H$65)+SUM('1.  LRAMVA Summary'!H$66:H$67)*(MONTH($E78)-1)/12)*$H78</f>
        <v>0</v>
      </c>
      <c r="N78" s="228">
        <f>(SUM('1.  LRAMVA Summary'!I$54:I$65)+SUM('1.  LRAMVA Summary'!I$66:I$67)*(MONTH($E78)-1)/12)*$H78</f>
        <v>0</v>
      </c>
      <c r="O78" s="228">
        <f>(SUM('1.  LRAMVA Summary'!J$54:J$65)+SUM('1.  LRAMVA Summary'!J$66:J$67)*(MONTH($E78)-1)/12)*$H78</f>
        <v>0</v>
      </c>
      <c r="P78" s="228">
        <f>(SUM('1.  LRAMVA Summary'!K$54:K$65)+SUM('1.  LRAMVA Summary'!K$66:K$67)*(MONTH($E78)-1)/12)*$H78</f>
        <v>0</v>
      </c>
      <c r="Q78" s="228">
        <f>(SUM('1.  LRAMVA Summary'!L$54:L$65)+SUM('1.  LRAMVA Summary'!L$66:L$67)*(MONTH($E78)-1)/12)*$H78</f>
        <v>0</v>
      </c>
      <c r="R78" s="228">
        <f>(SUM('1.  LRAMVA Summary'!M$54:M$65)+SUM('1.  LRAMVA Summary'!M$66:M$67)*(MONTH($E78)-1)/12)*$H78</f>
        <v>0</v>
      </c>
      <c r="S78" s="228">
        <f>(SUM('1.  LRAMVA Summary'!N$54:N$65)+SUM('1.  LRAMVA Summary'!N$66:N$67)*(MONTH($E78)-1)/12)*$H78</f>
        <v>0</v>
      </c>
      <c r="T78" s="228">
        <f>(SUM('1.  LRAMVA Summary'!O$54:O$65)+SUM('1.  LRAMVA Summary'!O$66:O$67)*(MONTH($E78)-1)/12)*$H78</f>
        <v>0</v>
      </c>
      <c r="U78" s="228">
        <f>(SUM('1.  LRAMVA Summary'!P$54:P$65)+SUM('1.  LRAMVA Summary'!P$66:P$67)*(MONTH($E78)-1)/12)*$H78</f>
        <v>0</v>
      </c>
      <c r="V78" s="228">
        <f>(SUM('1.  LRAMVA Summary'!Q$54:Q$65)+SUM('1.  LRAMVA Summary'!Q$66:Q$67)*(MONTH($E78)-1)/12)*$H78</f>
        <v>0</v>
      </c>
      <c r="W78" s="229">
        <f t="shared" ref="W78:W86" si="20">SUM(I78:V78)</f>
        <v>0</v>
      </c>
    </row>
    <row r="79" spans="2:23" s="9" customFormat="1">
      <c r="B79" s="66"/>
      <c r="E79" s="212">
        <v>42125</v>
      </c>
      <c r="F79" s="212" t="s">
        <v>181</v>
      </c>
      <c r="G79" s="213" t="s">
        <v>66</v>
      </c>
      <c r="H79" s="227">
        <f t="shared" ref="H79:H80" si="21">C$32/12</f>
        <v>9.1666666666666665E-4</v>
      </c>
      <c r="I79" s="228">
        <f>(SUM('1.  LRAMVA Summary'!D$54:D$65)+SUM('1.  LRAMVA Summary'!D$66:D$67)*(MONTH($E79)-1)/12)*$H79</f>
        <v>0</v>
      </c>
      <c r="J79" s="228">
        <f>(SUM('1.  LRAMVA Summary'!E$54:E$65)+SUM('1.  LRAMVA Summary'!E$66:E$67)*(MONTH($E79)-1)/12)*$H79</f>
        <v>0</v>
      </c>
      <c r="K79" s="228">
        <f>(SUM('1.  LRAMVA Summary'!F$54:F$65)+SUM('1.  LRAMVA Summary'!F$66:F$67)*(MONTH($E79)-1)/12)*$H79</f>
        <v>0</v>
      </c>
      <c r="L79" s="228">
        <f>(SUM('1.  LRAMVA Summary'!G$54:G$65)+SUM('1.  LRAMVA Summary'!G$66:G$67)*(MONTH($E79)-1)/12)*$H79</f>
        <v>0</v>
      </c>
      <c r="M79" s="228">
        <f>(SUM('1.  LRAMVA Summary'!H$54:H$65)+SUM('1.  LRAMVA Summary'!H$66:H$67)*(MONTH($E79)-1)/12)*$H79</f>
        <v>0</v>
      </c>
      <c r="N79" s="228">
        <f>(SUM('1.  LRAMVA Summary'!I$54:I$65)+SUM('1.  LRAMVA Summary'!I$66:I$67)*(MONTH($E79)-1)/12)*$H79</f>
        <v>0</v>
      </c>
      <c r="O79" s="228">
        <f>(SUM('1.  LRAMVA Summary'!J$54:J$65)+SUM('1.  LRAMVA Summary'!J$66:J$67)*(MONTH($E79)-1)/12)*$H79</f>
        <v>0</v>
      </c>
      <c r="P79" s="228">
        <f>(SUM('1.  LRAMVA Summary'!K$54:K$65)+SUM('1.  LRAMVA Summary'!K$66:K$67)*(MONTH($E79)-1)/12)*$H79</f>
        <v>0</v>
      </c>
      <c r="Q79" s="228">
        <f>(SUM('1.  LRAMVA Summary'!L$54:L$65)+SUM('1.  LRAMVA Summary'!L$66:L$67)*(MONTH($E79)-1)/12)*$H79</f>
        <v>0</v>
      </c>
      <c r="R79" s="228">
        <f>(SUM('1.  LRAMVA Summary'!M$54:M$65)+SUM('1.  LRAMVA Summary'!M$66:M$67)*(MONTH($E79)-1)/12)*$H79</f>
        <v>0</v>
      </c>
      <c r="S79" s="228">
        <f>(SUM('1.  LRAMVA Summary'!N$54:N$65)+SUM('1.  LRAMVA Summary'!N$66:N$67)*(MONTH($E79)-1)/12)*$H79</f>
        <v>0</v>
      </c>
      <c r="T79" s="228">
        <f>(SUM('1.  LRAMVA Summary'!O$54:O$65)+SUM('1.  LRAMVA Summary'!O$66:O$67)*(MONTH($E79)-1)/12)*$H79</f>
        <v>0</v>
      </c>
      <c r="U79" s="228">
        <f>(SUM('1.  LRAMVA Summary'!P$54:P$65)+SUM('1.  LRAMVA Summary'!P$66:P$67)*(MONTH($E79)-1)/12)*$H79</f>
        <v>0</v>
      </c>
      <c r="V79" s="228">
        <f>(SUM('1.  LRAMVA Summary'!Q$54:Q$65)+SUM('1.  LRAMVA Summary'!Q$66:Q$67)*(MONTH($E79)-1)/12)*$H79</f>
        <v>0</v>
      </c>
      <c r="W79" s="229">
        <f t="shared" si="20"/>
        <v>0</v>
      </c>
    </row>
    <row r="80" spans="2:23" s="9" customFormat="1">
      <c r="B80" s="66"/>
      <c r="E80" s="212">
        <v>42156</v>
      </c>
      <c r="F80" s="212" t="s">
        <v>181</v>
      </c>
      <c r="G80" s="213" t="s">
        <v>66</v>
      </c>
      <c r="H80" s="227">
        <f t="shared" si="21"/>
        <v>9.1666666666666665E-4</v>
      </c>
      <c r="I80" s="228">
        <f>(SUM('1.  LRAMVA Summary'!D$54:D$65)+SUM('1.  LRAMVA Summary'!D$66:D$67)*(MONTH($E80)-1)/12)*$H80</f>
        <v>0</v>
      </c>
      <c r="J80" s="228">
        <f>(SUM('1.  LRAMVA Summary'!E$54:E$65)+SUM('1.  LRAMVA Summary'!E$66:E$67)*(MONTH($E80)-1)/12)*$H80</f>
        <v>0</v>
      </c>
      <c r="K80" s="228">
        <f>(SUM('1.  LRAMVA Summary'!F$54:F$65)+SUM('1.  LRAMVA Summary'!F$66:F$67)*(MONTH($E80)-1)/12)*$H80</f>
        <v>0</v>
      </c>
      <c r="L80" s="228">
        <f>(SUM('1.  LRAMVA Summary'!G$54:G$65)+SUM('1.  LRAMVA Summary'!G$66:G$67)*(MONTH($E80)-1)/12)*$H80</f>
        <v>0</v>
      </c>
      <c r="M80" s="228">
        <f>(SUM('1.  LRAMVA Summary'!H$54:H$65)+SUM('1.  LRAMVA Summary'!H$66:H$67)*(MONTH($E80)-1)/12)*$H80</f>
        <v>0</v>
      </c>
      <c r="N80" s="228">
        <f>(SUM('1.  LRAMVA Summary'!I$54:I$65)+SUM('1.  LRAMVA Summary'!I$66:I$67)*(MONTH($E80)-1)/12)*$H80</f>
        <v>0</v>
      </c>
      <c r="O80" s="228">
        <f>(SUM('1.  LRAMVA Summary'!J$54:J$65)+SUM('1.  LRAMVA Summary'!J$66:J$67)*(MONTH($E80)-1)/12)*$H80</f>
        <v>0</v>
      </c>
      <c r="P80" s="228">
        <f>(SUM('1.  LRAMVA Summary'!K$54:K$65)+SUM('1.  LRAMVA Summary'!K$66:K$67)*(MONTH($E80)-1)/12)*$H80</f>
        <v>0</v>
      </c>
      <c r="Q80" s="228">
        <f>(SUM('1.  LRAMVA Summary'!L$54:L$65)+SUM('1.  LRAMVA Summary'!L$66:L$67)*(MONTH($E80)-1)/12)*$H80</f>
        <v>0</v>
      </c>
      <c r="R80" s="228">
        <f>(SUM('1.  LRAMVA Summary'!M$54:M$65)+SUM('1.  LRAMVA Summary'!M$66:M$67)*(MONTH($E80)-1)/12)*$H80</f>
        <v>0</v>
      </c>
      <c r="S80" s="228">
        <f>(SUM('1.  LRAMVA Summary'!N$54:N$65)+SUM('1.  LRAMVA Summary'!N$66:N$67)*(MONTH($E80)-1)/12)*$H80</f>
        <v>0</v>
      </c>
      <c r="T80" s="228">
        <f>(SUM('1.  LRAMVA Summary'!O$54:O$65)+SUM('1.  LRAMVA Summary'!O$66:O$67)*(MONTH($E80)-1)/12)*$H80</f>
        <v>0</v>
      </c>
      <c r="U80" s="228">
        <f>(SUM('1.  LRAMVA Summary'!P$54:P$65)+SUM('1.  LRAMVA Summary'!P$66:P$67)*(MONTH($E80)-1)/12)*$H80</f>
        <v>0</v>
      </c>
      <c r="V80" s="228">
        <f>(SUM('1.  LRAMVA Summary'!Q$54:Q$65)+SUM('1.  LRAMVA Summary'!Q$66:Q$67)*(MONTH($E80)-1)/12)*$H80</f>
        <v>0</v>
      </c>
      <c r="W80" s="229">
        <f t="shared" si="20"/>
        <v>0</v>
      </c>
    </row>
    <row r="81" spans="2:23" s="9" customFormat="1">
      <c r="B81" s="66"/>
      <c r="E81" s="212">
        <v>42186</v>
      </c>
      <c r="F81" s="212" t="s">
        <v>181</v>
      </c>
      <c r="G81" s="213" t="s">
        <v>68</v>
      </c>
      <c r="H81" s="227">
        <f>C$33/12</f>
        <v>9.1666666666666665E-4</v>
      </c>
      <c r="I81" s="228">
        <f>(SUM('1.  LRAMVA Summary'!D$54:D$65)+SUM('1.  LRAMVA Summary'!D$66:D$67)*(MONTH($E81)-1)/12)*$H81</f>
        <v>0</v>
      </c>
      <c r="J81" s="228">
        <f>(SUM('1.  LRAMVA Summary'!E$54:E$65)+SUM('1.  LRAMVA Summary'!E$66:E$67)*(MONTH($E81)-1)/12)*$H81</f>
        <v>0</v>
      </c>
      <c r="K81" s="228">
        <f>(SUM('1.  LRAMVA Summary'!F$54:F$65)+SUM('1.  LRAMVA Summary'!F$66:F$67)*(MONTH($E81)-1)/12)*$H81</f>
        <v>0</v>
      </c>
      <c r="L81" s="228">
        <f>(SUM('1.  LRAMVA Summary'!G$54:G$65)+SUM('1.  LRAMVA Summary'!G$66:G$67)*(MONTH($E81)-1)/12)*$H81</f>
        <v>0</v>
      </c>
      <c r="M81" s="228">
        <f>(SUM('1.  LRAMVA Summary'!H$54:H$65)+SUM('1.  LRAMVA Summary'!H$66:H$67)*(MONTH($E81)-1)/12)*$H81</f>
        <v>0</v>
      </c>
      <c r="N81" s="228">
        <f>(SUM('1.  LRAMVA Summary'!I$54:I$65)+SUM('1.  LRAMVA Summary'!I$66:I$67)*(MONTH($E81)-1)/12)*$H81</f>
        <v>0</v>
      </c>
      <c r="O81" s="228">
        <f>(SUM('1.  LRAMVA Summary'!J$54:J$65)+SUM('1.  LRAMVA Summary'!J$66:J$67)*(MONTH($E81)-1)/12)*$H81</f>
        <v>0</v>
      </c>
      <c r="P81" s="228">
        <f>(SUM('1.  LRAMVA Summary'!K$54:K$65)+SUM('1.  LRAMVA Summary'!K$66:K$67)*(MONTH($E81)-1)/12)*$H81</f>
        <v>0</v>
      </c>
      <c r="Q81" s="228">
        <f>(SUM('1.  LRAMVA Summary'!L$54:L$65)+SUM('1.  LRAMVA Summary'!L$66:L$67)*(MONTH($E81)-1)/12)*$H81</f>
        <v>0</v>
      </c>
      <c r="R81" s="228">
        <f>(SUM('1.  LRAMVA Summary'!M$54:M$65)+SUM('1.  LRAMVA Summary'!M$66:M$67)*(MONTH($E81)-1)/12)*$H81</f>
        <v>0</v>
      </c>
      <c r="S81" s="228">
        <f>(SUM('1.  LRAMVA Summary'!N$54:N$65)+SUM('1.  LRAMVA Summary'!N$66:N$67)*(MONTH($E81)-1)/12)*$H81</f>
        <v>0</v>
      </c>
      <c r="T81" s="228">
        <f>(SUM('1.  LRAMVA Summary'!O$54:O$65)+SUM('1.  LRAMVA Summary'!O$66:O$67)*(MONTH($E81)-1)/12)*$H81</f>
        <v>0</v>
      </c>
      <c r="U81" s="228">
        <f>(SUM('1.  LRAMVA Summary'!P$54:P$65)+SUM('1.  LRAMVA Summary'!P$66:P$67)*(MONTH($E81)-1)/12)*$H81</f>
        <v>0</v>
      </c>
      <c r="V81" s="228">
        <f>(SUM('1.  LRAMVA Summary'!Q$54:Q$65)+SUM('1.  LRAMVA Summary'!Q$66:Q$67)*(MONTH($E81)-1)/12)*$H81</f>
        <v>0</v>
      </c>
      <c r="W81" s="229">
        <f t="shared" si="20"/>
        <v>0</v>
      </c>
    </row>
    <row r="82" spans="2:23" s="9" customFormat="1">
      <c r="B82" s="66"/>
      <c r="E82" s="212">
        <v>42217</v>
      </c>
      <c r="F82" s="212" t="s">
        <v>181</v>
      </c>
      <c r="G82" s="213" t="s">
        <v>68</v>
      </c>
      <c r="H82" s="227">
        <f t="shared" ref="H82:H83" si="22">C$33/12</f>
        <v>9.1666666666666665E-4</v>
      </c>
      <c r="I82" s="228">
        <f>(SUM('1.  LRAMVA Summary'!D$54:D$65)+SUM('1.  LRAMVA Summary'!D$66:D$67)*(MONTH($E82)-1)/12)*$H82</f>
        <v>0</v>
      </c>
      <c r="J82" s="228">
        <f>(SUM('1.  LRAMVA Summary'!E$54:E$65)+SUM('1.  LRAMVA Summary'!E$66:E$67)*(MONTH($E82)-1)/12)*$H82</f>
        <v>0</v>
      </c>
      <c r="K82" s="228">
        <f>(SUM('1.  LRAMVA Summary'!F$54:F$65)+SUM('1.  LRAMVA Summary'!F$66:F$67)*(MONTH($E82)-1)/12)*$H82</f>
        <v>0</v>
      </c>
      <c r="L82" s="228">
        <f>(SUM('1.  LRAMVA Summary'!G$54:G$65)+SUM('1.  LRAMVA Summary'!G$66:G$67)*(MONTH($E82)-1)/12)*$H82</f>
        <v>0</v>
      </c>
      <c r="M82" s="228">
        <f>(SUM('1.  LRAMVA Summary'!H$54:H$65)+SUM('1.  LRAMVA Summary'!H$66:H$67)*(MONTH($E82)-1)/12)*$H82</f>
        <v>0</v>
      </c>
      <c r="N82" s="228">
        <f>(SUM('1.  LRAMVA Summary'!I$54:I$65)+SUM('1.  LRAMVA Summary'!I$66:I$67)*(MONTH($E82)-1)/12)*$H82</f>
        <v>0</v>
      </c>
      <c r="O82" s="228">
        <f>(SUM('1.  LRAMVA Summary'!J$54:J$65)+SUM('1.  LRAMVA Summary'!J$66:J$67)*(MONTH($E82)-1)/12)*$H82</f>
        <v>0</v>
      </c>
      <c r="P82" s="228">
        <f>(SUM('1.  LRAMVA Summary'!K$54:K$65)+SUM('1.  LRAMVA Summary'!K$66:K$67)*(MONTH($E82)-1)/12)*$H82</f>
        <v>0</v>
      </c>
      <c r="Q82" s="228">
        <f>(SUM('1.  LRAMVA Summary'!L$54:L$65)+SUM('1.  LRAMVA Summary'!L$66:L$67)*(MONTH($E82)-1)/12)*$H82</f>
        <v>0</v>
      </c>
      <c r="R82" s="228">
        <f>(SUM('1.  LRAMVA Summary'!M$54:M$65)+SUM('1.  LRAMVA Summary'!M$66:M$67)*(MONTH($E82)-1)/12)*$H82</f>
        <v>0</v>
      </c>
      <c r="S82" s="228">
        <f>(SUM('1.  LRAMVA Summary'!N$54:N$65)+SUM('1.  LRAMVA Summary'!N$66:N$67)*(MONTH($E82)-1)/12)*$H82</f>
        <v>0</v>
      </c>
      <c r="T82" s="228">
        <f>(SUM('1.  LRAMVA Summary'!O$54:O$65)+SUM('1.  LRAMVA Summary'!O$66:O$67)*(MONTH($E82)-1)/12)*$H82</f>
        <v>0</v>
      </c>
      <c r="U82" s="228">
        <f>(SUM('1.  LRAMVA Summary'!P$54:P$65)+SUM('1.  LRAMVA Summary'!P$66:P$67)*(MONTH($E82)-1)/12)*$H82</f>
        <v>0</v>
      </c>
      <c r="V82" s="228">
        <f>(SUM('1.  LRAMVA Summary'!Q$54:Q$65)+SUM('1.  LRAMVA Summary'!Q$66:Q$67)*(MONTH($E82)-1)/12)*$H82</f>
        <v>0</v>
      </c>
      <c r="W82" s="229">
        <f t="shared" si="20"/>
        <v>0</v>
      </c>
    </row>
    <row r="83" spans="2:23" s="9" customFormat="1">
      <c r="B83" s="66"/>
      <c r="E83" s="212">
        <v>42248</v>
      </c>
      <c r="F83" s="212" t="s">
        <v>181</v>
      </c>
      <c r="G83" s="213" t="s">
        <v>68</v>
      </c>
      <c r="H83" s="227">
        <f t="shared" si="22"/>
        <v>9.1666666666666665E-4</v>
      </c>
      <c r="I83" s="228">
        <f>(SUM('1.  LRAMVA Summary'!D$54:D$65)+SUM('1.  LRAMVA Summary'!D$66:D$67)*(MONTH($E83)-1)/12)*$H83</f>
        <v>0</v>
      </c>
      <c r="J83" s="228">
        <f>(SUM('1.  LRAMVA Summary'!E$54:E$65)+SUM('1.  LRAMVA Summary'!E$66:E$67)*(MONTH($E83)-1)/12)*$H83</f>
        <v>0</v>
      </c>
      <c r="K83" s="228">
        <f>(SUM('1.  LRAMVA Summary'!F$54:F$65)+SUM('1.  LRAMVA Summary'!F$66:F$67)*(MONTH($E83)-1)/12)*$H83</f>
        <v>0</v>
      </c>
      <c r="L83" s="228">
        <f>(SUM('1.  LRAMVA Summary'!G$54:G$65)+SUM('1.  LRAMVA Summary'!G$66:G$67)*(MONTH($E83)-1)/12)*$H83</f>
        <v>0</v>
      </c>
      <c r="M83" s="228">
        <f>(SUM('1.  LRAMVA Summary'!H$54:H$65)+SUM('1.  LRAMVA Summary'!H$66:H$67)*(MONTH($E83)-1)/12)*$H83</f>
        <v>0</v>
      </c>
      <c r="N83" s="228">
        <f>(SUM('1.  LRAMVA Summary'!I$54:I$65)+SUM('1.  LRAMVA Summary'!I$66:I$67)*(MONTH($E83)-1)/12)*$H83</f>
        <v>0</v>
      </c>
      <c r="O83" s="228">
        <f>(SUM('1.  LRAMVA Summary'!J$54:J$65)+SUM('1.  LRAMVA Summary'!J$66:J$67)*(MONTH($E83)-1)/12)*$H83</f>
        <v>0</v>
      </c>
      <c r="P83" s="228">
        <f>(SUM('1.  LRAMVA Summary'!K$54:K$65)+SUM('1.  LRAMVA Summary'!K$66:K$67)*(MONTH($E83)-1)/12)*$H83</f>
        <v>0</v>
      </c>
      <c r="Q83" s="228">
        <f>(SUM('1.  LRAMVA Summary'!L$54:L$65)+SUM('1.  LRAMVA Summary'!L$66:L$67)*(MONTH($E83)-1)/12)*$H83</f>
        <v>0</v>
      </c>
      <c r="R83" s="228">
        <f>(SUM('1.  LRAMVA Summary'!M$54:M$65)+SUM('1.  LRAMVA Summary'!M$66:M$67)*(MONTH($E83)-1)/12)*$H83</f>
        <v>0</v>
      </c>
      <c r="S83" s="228">
        <f>(SUM('1.  LRAMVA Summary'!N$54:N$65)+SUM('1.  LRAMVA Summary'!N$66:N$67)*(MONTH($E83)-1)/12)*$H83</f>
        <v>0</v>
      </c>
      <c r="T83" s="228">
        <f>(SUM('1.  LRAMVA Summary'!O$54:O$65)+SUM('1.  LRAMVA Summary'!O$66:O$67)*(MONTH($E83)-1)/12)*$H83</f>
        <v>0</v>
      </c>
      <c r="U83" s="228">
        <f>(SUM('1.  LRAMVA Summary'!P$54:P$65)+SUM('1.  LRAMVA Summary'!P$66:P$67)*(MONTH($E83)-1)/12)*$H83</f>
        <v>0</v>
      </c>
      <c r="V83" s="228">
        <f>(SUM('1.  LRAMVA Summary'!Q$54:Q$65)+SUM('1.  LRAMVA Summary'!Q$66:Q$67)*(MONTH($E83)-1)/12)*$H83</f>
        <v>0</v>
      </c>
      <c r="W83" s="229">
        <f t="shared" si="20"/>
        <v>0</v>
      </c>
    </row>
    <row r="84" spans="2:23" s="9" customFormat="1">
      <c r="B84" s="66"/>
      <c r="E84" s="212">
        <v>42278</v>
      </c>
      <c r="F84" s="212" t="s">
        <v>181</v>
      </c>
      <c r="G84" s="213" t="s">
        <v>69</v>
      </c>
      <c r="H84" s="227">
        <f>C$34/12</f>
        <v>9.1666666666666665E-4</v>
      </c>
      <c r="I84" s="228">
        <f>(SUM('1.  LRAMVA Summary'!D$54:D$65)+SUM('1.  LRAMVA Summary'!D$66:D$67)*(MONTH($E84)-1)/12)*$H84</f>
        <v>0</v>
      </c>
      <c r="J84" s="228">
        <f>(SUM('1.  LRAMVA Summary'!E$54:E$65)+SUM('1.  LRAMVA Summary'!E$66:E$67)*(MONTH($E84)-1)/12)*$H84</f>
        <v>0</v>
      </c>
      <c r="K84" s="228">
        <f>(SUM('1.  LRAMVA Summary'!F$54:F$65)+SUM('1.  LRAMVA Summary'!F$66:F$67)*(MONTH($E84)-1)/12)*$H84</f>
        <v>0</v>
      </c>
      <c r="L84" s="228">
        <f>(SUM('1.  LRAMVA Summary'!G$54:G$65)+SUM('1.  LRAMVA Summary'!G$66:G$67)*(MONTH($E84)-1)/12)*$H84</f>
        <v>0</v>
      </c>
      <c r="M84" s="228">
        <f>(SUM('1.  LRAMVA Summary'!H$54:H$65)+SUM('1.  LRAMVA Summary'!H$66:H$67)*(MONTH($E84)-1)/12)*$H84</f>
        <v>0</v>
      </c>
      <c r="N84" s="228">
        <f>(SUM('1.  LRAMVA Summary'!I$54:I$65)+SUM('1.  LRAMVA Summary'!I$66:I$67)*(MONTH($E84)-1)/12)*$H84</f>
        <v>0</v>
      </c>
      <c r="O84" s="228">
        <f>(SUM('1.  LRAMVA Summary'!J$54:J$65)+SUM('1.  LRAMVA Summary'!J$66:J$67)*(MONTH($E84)-1)/12)*$H84</f>
        <v>0</v>
      </c>
      <c r="P84" s="228">
        <f>(SUM('1.  LRAMVA Summary'!K$54:K$65)+SUM('1.  LRAMVA Summary'!K$66:K$67)*(MONTH($E84)-1)/12)*$H84</f>
        <v>0</v>
      </c>
      <c r="Q84" s="228">
        <f>(SUM('1.  LRAMVA Summary'!L$54:L$65)+SUM('1.  LRAMVA Summary'!L$66:L$67)*(MONTH($E84)-1)/12)*$H84</f>
        <v>0</v>
      </c>
      <c r="R84" s="228">
        <f>(SUM('1.  LRAMVA Summary'!M$54:M$65)+SUM('1.  LRAMVA Summary'!M$66:M$67)*(MONTH($E84)-1)/12)*$H84</f>
        <v>0</v>
      </c>
      <c r="S84" s="228">
        <f>(SUM('1.  LRAMVA Summary'!N$54:N$65)+SUM('1.  LRAMVA Summary'!N$66:N$67)*(MONTH($E84)-1)/12)*$H84</f>
        <v>0</v>
      </c>
      <c r="T84" s="228">
        <f>(SUM('1.  LRAMVA Summary'!O$54:O$65)+SUM('1.  LRAMVA Summary'!O$66:O$67)*(MONTH($E84)-1)/12)*$H84</f>
        <v>0</v>
      </c>
      <c r="U84" s="228">
        <f>(SUM('1.  LRAMVA Summary'!P$54:P$65)+SUM('1.  LRAMVA Summary'!P$66:P$67)*(MONTH($E84)-1)/12)*$H84</f>
        <v>0</v>
      </c>
      <c r="V84" s="228">
        <f>(SUM('1.  LRAMVA Summary'!Q$54:Q$65)+SUM('1.  LRAMVA Summary'!Q$66:Q$67)*(MONTH($E84)-1)/12)*$H84</f>
        <v>0</v>
      </c>
      <c r="W84" s="229">
        <f t="shared" si="20"/>
        <v>0</v>
      </c>
    </row>
    <row r="85" spans="2:23" s="9" customFormat="1">
      <c r="B85" s="66"/>
      <c r="E85" s="212">
        <v>42309</v>
      </c>
      <c r="F85" s="212" t="s">
        <v>181</v>
      </c>
      <c r="G85" s="213" t="s">
        <v>69</v>
      </c>
      <c r="H85" s="227">
        <f t="shared" ref="H85:H86" si="23">C$34/12</f>
        <v>9.1666666666666665E-4</v>
      </c>
      <c r="I85" s="228">
        <f>(SUM('1.  LRAMVA Summary'!D$54:D$65)+SUM('1.  LRAMVA Summary'!D$66:D$67)*(MONTH($E85)-1)/12)*$H85</f>
        <v>0</v>
      </c>
      <c r="J85" s="228">
        <f>(SUM('1.  LRAMVA Summary'!E$54:E$65)+SUM('1.  LRAMVA Summary'!E$66:E$67)*(MONTH($E85)-1)/12)*$H85</f>
        <v>0</v>
      </c>
      <c r="K85" s="228">
        <f>(SUM('1.  LRAMVA Summary'!F$54:F$65)+SUM('1.  LRAMVA Summary'!F$66:F$67)*(MONTH($E85)-1)/12)*$H85</f>
        <v>0</v>
      </c>
      <c r="L85" s="228">
        <f>(SUM('1.  LRAMVA Summary'!G$54:G$65)+SUM('1.  LRAMVA Summary'!G$66:G$67)*(MONTH($E85)-1)/12)*$H85</f>
        <v>0</v>
      </c>
      <c r="M85" s="228">
        <f>(SUM('1.  LRAMVA Summary'!H$54:H$65)+SUM('1.  LRAMVA Summary'!H$66:H$67)*(MONTH($E85)-1)/12)*$H85</f>
        <v>0</v>
      </c>
      <c r="N85" s="228">
        <f>(SUM('1.  LRAMVA Summary'!I$54:I$65)+SUM('1.  LRAMVA Summary'!I$66:I$67)*(MONTH($E85)-1)/12)*$H85</f>
        <v>0</v>
      </c>
      <c r="O85" s="228">
        <f>(SUM('1.  LRAMVA Summary'!J$54:J$65)+SUM('1.  LRAMVA Summary'!J$66:J$67)*(MONTH($E85)-1)/12)*$H85</f>
        <v>0</v>
      </c>
      <c r="P85" s="228">
        <f>(SUM('1.  LRAMVA Summary'!K$54:K$65)+SUM('1.  LRAMVA Summary'!K$66:K$67)*(MONTH($E85)-1)/12)*$H85</f>
        <v>0</v>
      </c>
      <c r="Q85" s="228">
        <f>(SUM('1.  LRAMVA Summary'!L$54:L$65)+SUM('1.  LRAMVA Summary'!L$66:L$67)*(MONTH($E85)-1)/12)*$H85</f>
        <v>0</v>
      </c>
      <c r="R85" s="228">
        <f>(SUM('1.  LRAMVA Summary'!M$54:M$65)+SUM('1.  LRAMVA Summary'!M$66:M$67)*(MONTH($E85)-1)/12)*$H85</f>
        <v>0</v>
      </c>
      <c r="S85" s="228">
        <f>(SUM('1.  LRAMVA Summary'!N$54:N$65)+SUM('1.  LRAMVA Summary'!N$66:N$67)*(MONTH($E85)-1)/12)*$H85</f>
        <v>0</v>
      </c>
      <c r="T85" s="228">
        <f>(SUM('1.  LRAMVA Summary'!O$54:O$65)+SUM('1.  LRAMVA Summary'!O$66:O$67)*(MONTH($E85)-1)/12)*$H85</f>
        <v>0</v>
      </c>
      <c r="U85" s="228">
        <f>(SUM('1.  LRAMVA Summary'!P$54:P$65)+SUM('1.  LRAMVA Summary'!P$66:P$67)*(MONTH($E85)-1)/12)*$H85</f>
        <v>0</v>
      </c>
      <c r="V85" s="228">
        <f>(SUM('1.  LRAMVA Summary'!Q$54:Q$65)+SUM('1.  LRAMVA Summary'!Q$66:Q$67)*(MONTH($E85)-1)/12)*$H85</f>
        <v>0</v>
      </c>
      <c r="W85" s="229">
        <f t="shared" si="20"/>
        <v>0</v>
      </c>
    </row>
    <row r="86" spans="2:23" s="9" customFormat="1">
      <c r="B86" s="66"/>
      <c r="E86" s="212">
        <v>42339</v>
      </c>
      <c r="F86" s="212" t="s">
        <v>181</v>
      </c>
      <c r="G86" s="213" t="s">
        <v>69</v>
      </c>
      <c r="H86" s="227">
        <f t="shared" si="23"/>
        <v>9.1666666666666665E-4</v>
      </c>
      <c r="I86" s="228">
        <f>(SUM('1.  LRAMVA Summary'!D$54:D$65)+SUM('1.  LRAMVA Summary'!D$66:D$67)*(MONTH($E86)-1)/12)*$H86</f>
        <v>0</v>
      </c>
      <c r="J86" s="228">
        <f>(SUM('1.  LRAMVA Summary'!E$54:E$65)+SUM('1.  LRAMVA Summary'!E$66:E$67)*(MONTH($E86)-1)/12)*$H86</f>
        <v>0</v>
      </c>
      <c r="K86" s="228">
        <f>(SUM('1.  LRAMVA Summary'!F$54:F$65)+SUM('1.  LRAMVA Summary'!F$66:F$67)*(MONTH($E86)-1)/12)*$H86</f>
        <v>0</v>
      </c>
      <c r="L86" s="228">
        <f>(SUM('1.  LRAMVA Summary'!G$54:G$65)+SUM('1.  LRAMVA Summary'!G$66:G$67)*(MONTH($E86)-1)/12)*$H86</f>
        <v>0</v>
      </c>
      <c r="M86" s="228">
        <f>(SUM('1.  LRAMVA Summary'!H$54:H$65)+SUM('1.  LRAMVA Summary'!H$66:H$67)*(MONTH($E86)-1)/12)*$H86</f>
        <v>0</v>
      </c>
      <c r="N86" s="228">
        <f>(SUM('1.  LRAMVA Summary'!I$54:I$65)+SUM('1.  LRAMVA Summary'!I$66:I$67)*(MONTH($E86)-1)/12)*$H86</f>
        <v>0</v>
      </c>
      <c r="O86" s="228">
        <f>(SUM('1.  LRAMVA Summary'!J$54:J$65)+SUM('1.  LRAMVA Summary'!J$66:J$67)*(MONTH($E86)-1)/12)*$H86</f>
        <v>0</v>
      </c>
      <c r="P86" s="228">
        <f>(SUM('1.  LRAMVA Summary'!K$54:K$65)+SUM('1.  LRAMVA Summary'!K$66:K$67)*(MONTH($E86)-1)/12)*$H86</f>
        <v>0</v>
      </c>
      <c r="Q86" s="228">
        <f>(SUM('1.  LRAMVA Summary'!L$54:L$65)+SUM('1.  LRAMVA Summary'!L$66:L$67)*(MONTH($E86)-1)/12)*$H86</f>
        <v>0</v>
      </c>
      <c r="R86" s="228">
        <f>(SUM('1.  LRAMVA Summary'!M$54:M$65)+SUM('1.  LRAMVA Summary'!M$66:M$67)*(MONTH($E86)-1)/12)*$H86</f>
        <v>0</v>
      </c>
      <c r="S86" s="228">
        <f>(SUM('1.  LRAMVA Summary'!N$54:N$65)+SUM('1.  LRAMVA Summary'!N$66:N$67)*(MONTH($E86)-1)/12)*$H86</f>
        <v>0</v>
      </c>
      <c r="T86" s="228">
        <f>(SUM('1.  LRAMVA Summary'!O$54:O$65)+SUM('1.  LRAMVA Summary'!O$66:O$67)*(MONTH($E86)-1)/12)*$H86</f>
        <v>0</v>
      </c>
      <c r="U86" s="228">
        <f>(SUM('1.  LRAMVA Summary'!P$54:P$65)+SUM('1.  LRAMVA Summary'!P$66:P$67)*(MONTH($E86)-1)/12)*$H86</f>
        <v>0</v>
      </c>
      <c r="V86" s="228">
        <f>(SUM('1.  LRAMVA Summary'!Q$54:Q$65)+SUM('1.  LRAMVA Summary'!Q$66:Q$67)*(MONTH($E86)-1)/12)*$H86</f>
        <v>0</v>
      </c>
      <c r="W86" s="229">
        <f t="shared" si="20"/>
        <v>0</v>
      </c>
    </row>
    <row r="87" spans="2:23" s="9" customFormat="1" ht="15" thickBot="1">
      <c r="B87" s="66"/>
      <c r="E87" s="214" t="s">
        <v>464</v>
      </c>
      <c r="F87" s="214"/>
      <c r="G87" s="215"/>
      <c r="H87" s="216"/>
      <c r="I87" s="217">
        <f>SUM(I74:I86)</f>
        <v>0</v>
      </c>
      <c r="J87" s="217">
        <f>SUM(J74:J86)</f>
        <v>0</v>
      </c>
      <c r="K87" s="217">
        <f t="shared" ref="K87:O87" si="24">SUM(K74:K86)</f>
        <v>0</v>
      </c>
      <c r="L87" s="217">
        <f t="shared" si="24"/>
        <v>0</v>
      </c>
      <c r="M87" s="217">
        <f t="shared" si="24"/>
        <v>0</v>
      </c>
      <c r="N87" s="217">
        <f t="shared" si="24"/>
        <v>0</v>
      </c>
      <c r="O87" s="217">
        <f t="shared" si="24"/>
        <v>0</v>
      </c>
      <c r="P87" s="217">
        <f t="shared" ref="P87:V87" si="25">SUM(P74:P86)</f>
        <v>0</v>
      </c>
      <c r="Q87" s="217">
        <f t="shared" si="25"/>
        <v>0</v>
      </c>
      <c r="R87" s="217">
        <f t="shared" si="25"/>
        <v>0</v>
      </c>
      <c r="S87" s="217">
        <f t="shared" si="25"/>
        <v>0</v>
      </c>
      <c r="T87" s="217">
        <f t="shared" si="25"/>
        <v>0</v>
      </c>
      <c r="U87" s="217">
        <f t="shared" si="25"/>
        <v>0</v>
      </c>
      <c r="V87" s="217">
        <f t="shared" si="25"/>
        <v>0</v>
      </c>
      <c r="W87" s="217">
        <f>SUM(W74:W86)</f>
        <v>0</v>
      </c>
    </row>
    <row r="88" spans="2:23" s="9" customFormat="1" ht="15" thickTop="1">
      <c r="E88" s="218" t="s">
        <v>67</v>
      </c>
      <c r="F88" s="218"/>
      <c r="G88" s="219"/>
      <c r="H88" s="220"/>
      <c r="I88" s="221"/>
      <c r="J88" s="221"/>
      <c r="K88" s="221"/>
      <c r="L88" s="221"/>
      <c r="M88" s="221"/>
      <c r="N88" s="221"/>
      <c r="O88" s="221"/>
      <c r="P88" s="221"/>
      <c r="Q88" s="221"/>
      <c r="R88" s="221"/>
      <c r="S88" s="221"/>
      <c r="T88" s="221"/>
      <c r="U88" s="221"/>
      <c r="V88" s="221"/>
      <c r="W88" s="222"/>
    </row>
    <row r="89" spans="2:23" s="9" customFormat="1">
      <c r="B89" s="66"/>
      <c r="E89" s="223" t="s">
        <v>428</v>
      </c>
      <c r="F89" s="223"/>
      <c r="G89" s="224"/>
      <c r="H89" s="225"/>
      <c r="I89" s="226">
        <f>I87+I88</f>
        <v>0</v>
      </c>
      <c r="J89" s="226">
        <f t="shared" ref="J89" si="26">J87+J88</f>
        <v>0</v>
      </c>
      <c r="K89" s="226">
        <f t="shared" ref="K89" si="27">K87+K88</f>
        <v>0</v>
      </c>
      <c r="L89" s="226">
        <f t="shared" ref="L89" si="28">L87+L88</f>
        <v>0</v>
      </c>
      <c r="M89" s="226">
        <f t="shared" ref="M89" si="29">M87+M88</f>
        <v>0</v>
      </c>
      <c r="N89" s="226">
        <f t="shared" ref="N89" si="30">N87+N88</f>
        <v>0</v>
      </c>
      <c r="O89" s="226">
        <f t="shared" ref="O89:U89" si="31">O87+O88</f>
        <v>0</v>
      </c>
      <c r="P89" s="226">
        <f t="shared" si="31"/>
        <v>0</v>
      </c>
      <c r="Q89" s="226">
        <f t="shared" si="31"/>
        <v>0</v>
      </c>
      <c r="R89" s="226">
        <f t="shared" si="31"/>
        <v>0</v>
      </c>
      <c r="S89" s="226">
        <f t="shared" si="31"/>
        <v>0</v>
      </c>
      <c r="T89" s="226">
        <f t="shared" si="31"/>
        <v>0</v>
      </c>
      <c r="U89" s="226">
        <f t="shared" si="31"/>
        <v>0</v>
      </c>
      <c r="V89" s="226">
        <f t="shared" ref="V89" si="32">V87+V88</f>
        <v>0</v>
      </c>
      <c r="W89" s="226">
        <f t="shared" ref="W89" si="33">W87+W88</f>
        <v>0</v>
      </c>
    </row>
    <row r="90" spans="2:23" s="9" customFormat="1">
      <c r="B90" s="66"/>
      <c r="E90" s="212">
        <v>42370</v>
      </c>
      <c r="F90" s="212" t="s">
        <v>183</v>
      </c>
      <c r="G90" s="213" t="s">
        <v>65</v>
      </c>
      <c r="H90" s="227">
        <f>$C$35/12</f>
        <v>9.1666666666666665E-4</v>
      </c>
      <c r="I90" s="228">
        <f>(SUM('1.  LRAMVA Summary'!D$54:D$68)+SUM('1.  LRAMVA Summary'!D$69:D$70)*(MONTH($E90)-1)/12)*$H90</f>
        <v>0</v>
      </c>
      <c r="J90" s="228">
        <f>(SUM('1.  LRAMVA Summary'!E$54:E$68)+SUM('1.  LRAMVA Summary'!E$69:E$70)*(MONTH($E90)-1)/12)*$H90</f>
        <v>0</v>
      </c>
      <c r="K90" s="228">
        <f>(SUM('1.  LRAMVA Summary'!F$54:F$68)+SUM('1.  LRAMVA Summary'!F$69:F$70)*(MONTH($E90)-1)/12)*$H90</f>
        <v>0</v>
      </c>
      <c r="L90" s="228">
        <f>(SUM('1.  LRAMVA Summary'!G$54:G$68)+SUM('1.  LRAMVA Summary'!G$69:G$70)*(MONTH($E90)-1)/12)*$H90</f>
        <v>0</v>
      </c>
      <c r="M90" s="228">
        <f>(SUM('1.  LRAMVA Summary'!H$54:H$68)+SUM('1.  LRAMVA Summary'!H$69:H$70)*(MONTH($E90)-1)/12)*$H90</f>
        <v>0</v>
      </c>
      <c r="N90" s="228">
        <f>(SUM('1.  LRAMVA Summary'!I$54:I$68)+SUM('1.  LRAMVA Summary'!I$69:I$70)*(MONTH($E90)-1)/12)*$H90</f>
        <v>0</v>
      </c>
      <c r="O90" s="228">
        <f>(SUM('1.  LRAMVA Summary'!J$54:J$68)+SUM('1.  LRAMVA Summary'!J$69:J$70)*(MONTH($E90)-1)/12)*$H90</f>
        <v>0</v>
      </c>
      <c r="P90" s="228">
        <f>(SUM('1.  LRAMVA Summary'!K$54:K$68)+SUM('1.  LRAMVA Summary'!K$69:K$70)*(MONTH($E90)-1)/12)*$H90</f>
        <v>0</v>
      </c>
      <c r="Q90" s="228">
        <f>(SUM('1.  LRAMVA Summary'!L$54:L$68)+SUM('1.  LRAMVA Summary'!L$69:L$70)*(MONTH($E90)-1)/12)*$H90</f>
        <v>0</v>
      </c>
      <c r="R90" s="228">
        <f>(SUM('1.  LRAMVA Summary'!M$54:M$68)+SUM('1.  LRAMVA Summary'!M$69:M$70)*(MONTH($E90)-1)/12)*$H90</f>
        <v>0</v>
      </c>
      <c r="S90" s="228">
        <f>(SUM('1.  LRAMVA Summary'!N$54:N$68)+SUM('1.  LRAMVA Summary'!N$69:N$70)*(MONTH($E90)-1)/12)*$H90</f>
        <v>0</v>
      </c>
      <c r="T90" s="228">
        <f>(SUM('1.  LRAMVA Summary'!O$54:O$68)+SUM('1.  LRAMVA Summary'!O$69:O$70)*(MONTH($E90)-1)/12)*$H90</f>
        <v>0</v>
      </c>
      <c r="U90" s="228">
        <f>(SUM('1.  LRAMVA Summary'!P$54:P$68)+SUM('1.  LRAMVA Summary'!P$69:P$70)*(MONTH($E90)-1)/12)*$H90</f>
        <v>0</v>
      </c>
      <c r="V90" s="228">
        <f>(SUM('1.  LRAMVA Summary'!Q$54:Q$68)+SUM('1.  LRAMVA Summary'!Q$69:Q$70)*(MONTH($E90)-1)/12)*$H90</f>
        <v>0</v>
      </c>
      <c r="W90" s="229">
        <f>SUM(I90:V90)</f>
        <v>0</v>
      </c>
    </row>
    <row r="91" spans="2:23" s="9" customFormat="1">
      <c r="B91" s="66"/>
      <c r="E91" s="212">
        <v>42401</v>
      </c>
      <c r="F91" s="212" t="s">
        <v>183</v>
      </c>
      <c r="G91" s="213" t="s">
        <v>65</v>
      </c>
      <c r="H91" s="227">
        <f t="shared" ref="H91:H92" si="34">$C$35/12</f>
        <v>9.1666666666666665E-4</v>
      </c>
      <c r="I91" s="228">
        <f>(SUM('1.  LRAMVA Summary'!D$54:D$68)+SUM('1.  LRAMVA Summary'!D$69:D$70)*(MONTH($E91)-1)/12)*$H91</f>
        <v>0</v>
      </c>
      <c r="J91" s="228">
        <f>(SUM('1.  LRAMVA Summary'!E$54:E$68)+SUM('1.  LRAMVA Summary'!E$69:E$70)*(MONTH($E91)-1)/12)*$H91</f>
        <v>0</v>
      </c>
      <c r="K91" s="228">
        <f>(SUM('1.  LRAMVA Summary'!F$54:F$68)+SUM('1.  LRAMVA Summary'!F$69:F$70)*(MONTH($E91)-1)/12)*$H91</f>
        <v>0</v>
      </c>
      <c r="L91" s="228">
        <f>(SUM('1.  LRAMVA Summary'!G$54:G$68)+SUM('1.  LRAMVA Summary'!G$69:G$70)*(MONTH($E91)-1)/12)*$H91</f>
        <v>0</v>
      </c>
      <c r="M91" s="228">
        <f>(SUM('1.  LRAMVA Summary'!H$54:H$68)+SUM('1.  LRAMVA Summary'!H$69:H$70)*(MONTH($E91)-1)/12)*$H91</f>
        <v>0</v>
      </c>
      <c r="N91" s="228">
        <f>(SUM('1.  LRAMVA Summary'!I$54:I$68)+SUM('1.  LRAMVA Summary'!I$69:I$70)*(MONTH($E91)-1)/12)*$H91</f>
        <v>0</v>
      </c>
      <c r="O91" s="228">
        <f>(SUM('1.  LRAMVA Summary'!J$54:J$68)+SUM('1.  LRAMVA Summary'!J$69:J$70)*(MONTH($E91)-1)/12)*$H91</f>
        <v>0</v>
      </c>
      <c r="P91" s="228">
        <f>(SUM('1.  LRAMVA Summary'!K$54:K$68)+SUM('1.  LRAMVA Summary'!K$69:K$70)*(MONTH($E91)-1)/12)*$H91</f>
        <v>0</v>
      </c>
      <c r="Q91" s="228">
        <f>(SUM('1.  LRAMVA Summary'!L$54:L$68)+SUM('1.  LRAMVA Summary'!L$69:L$70)*(MONTH($E91)-1)/12)*$H91</f>
        <v>0</v>
      </c>
      <c r="R91" s="228">
        <f>(SUM('1.  LRAMVA Summary'!M$54:M$68)+SUM('1.  LRAMVA Summary'!M$69:M$70)*(MONTH($E91)-1)/12)*$H91</f>
        <v>0</v>
      </c>
      <c r="S91" s="228">
        <f>(SUM('1.  LRAMVA Summary'!N$54:N$68)+SUM('1.  LRAMVA Summary'!N$69:N$70)*(MONTH($E91)-1)/12)*$H91</f>
        <v>0</v>
      </c>
      <c r="T91" s="228">
        <f>(SUM('1.  LRAMVA Summary'!O$54:O$68)+SUM('1.  LRAMVA Summary'!O$69:O$70)*(MONTH($E91)-1)/12)*$H91</f>
        <v>0</v>
      </c>
      <c r="U91" s="228">
        <f>(SUM('1.  LRAMVA Summary'!P$54:P$68)+SUM('1.  LRAMVA Summary'!P$69:P$70)*(MONTH($E91)-1)/12)*$H91</f>
        <v>0</v>
      </c>
      <c r="V91" s="228">
        <f>(SUM('1.  LRAMVA Summary'!Q$54:Q$68)+SUM('1.  LRAMVA Summary'!Q$69:Q$70)*(MONTH($E91)-1)/12)*$H91</f>
        <v>0</v>
      </c>
      <c r="W91" s="229">
        <f t="shared" ref="W91:W101" si="35">SUM(I91:V91)</f>
        <v>0</v>
      </c>
    </row>
    <row r="92" spans="2:23" s="9" customFormat="1" ht="14.25" customHeight="1">
      <c r="B92" s="66"/>
      <c r="E92" s="212">
        <v>42430</v>
      </c>
      <c r="F92" s="212" t="s">
        <v>183</v>
      </c>
      <c r="G92" s="213" t="s">
        <v>65</v>
      </c>
      <c r="H92" s="227">
        <f t="shared" si="34"/>
        <v>9.1666666666666665E-4</v>
      </c>
      <c r="I92" s="228">
        <f>(SUM('1.  LRAMVA Summary'!D$54:D$68)+SUM('1.  LRAMVA Summary'!D$69:D$70)*(MONTH($E92)-1)/12)*$H92</f>
        <v>0</v>
      </c>
      <c r="J92" s="228">
        <f>(SUM('1.  LRAMVA Summary'!E$54:E$68)+SUM('1.  LRAMVA Summary'!E$69:E$70)*(MONTH($E92)-1)/12)*$H92</f>
        <v>0</v>
      </c>
      <c r="K92" s="228">
        <f>(SUM('1.  LRAMVA Summary'!F$54:F$68)+SUM('1.  LRAMVA Summary'!F$69:F$70)*(MONTH($E92)-1)/12)*$H92</f>
        <v>0</v>
      </c>
      <c r="L92" s="228">
        <f>(SUM('1.  LRAMVA Summary'!G$54:G$68)+SUM('1.  LRAMVA Summary'!G$69:G$70)*(MONTH($E92)-1)/12)*$H92</f>
        <v>0</v>
      </c>
      <c r="M92" s="228">
        <f>(SUM('1.  LRAMVA Summary'!H$54:H$68)+SUM('1.  LRAMVA Summary'!H$69:H$70)*(MONTH($E92)-1)/12)*$H92</f>
        <v>0</v>
      </c>
      <c r="N92" s="228">
        <f>(SUM('1.  LRAMVA Summary'!I$54:I$68)+SUM('1.  LRAMVA Summary'!I$69:I$70)*(MONTH($E92)-1)/12)*$H92</f>
        <v>0</v>
      </c>
      <c r="O92" s="228">
        <f>(SUM('1.  LRAMVA Summary'!J$54:J$68)+SUM('1.  LRAMVA Summary'!J$69:J$70)*(MONTH($E92)-1)/12)*$H92</f>
        <v>0</v>
      </c>
      <c r="P92" s="228">
        <f>(SUM('1.  LRAMVA Summary'!K$54:K$68)+SUM('1.  LRAMVA Summary'!K$69:K$70)*(MONTH($E92)-1)/12)*$H92</f>
        <v>0</v>
      </c>
      <c r="Q92" s="228">
        <f>(SUM('1.  LRAMVA Summary'!L$54:L$68)+SUM('1.  LRAMVA Summary'!L$69:L$70)*(MONTH($E92)-1)/12)*$H92</f>
        <v>0</v>
      </c>
      <c r="R92" s="228">
        <f>(SUM('1.  LRAMVA Summary'!M$54:M$68)+SUM('1.  LRAMVA Summary'!M$69:M$70)*(MONTH($E92)-1)/12)*$H92</f>
        <v>0</v>
      </c>
      <c r="S92" s="228">
        <f>(SUM('1.  LRAMVA Summary'!N$54:N$68)+SUM('1.  LRAMVA Summary'!N$69:N$70)*(MONTH($E92)-1)/12)*$H92</f>
        <v>0</v>
      </c>
      <c r="T92" s="228">
        <f>(SUM('1.  LRAMVA Summary'!O$54:O$68)+SUM('1.  LRAMVA Summary'!O$69:O$70)*(MONTH($E92)-1)/12)*$H92</f>
        <v>0</v>
      </c>
      <c r="U92" s="228">
        <f>(SUM('1.  LRAMVA Summary'!P$54:P$68)+SUM('1.  LRAMVA Summary'!P$69:P$70)*(MONTH($E92)-1)/12)*$H92</f>
        <v>0</v>
      </c>
      <c r="V92" s="228">
        <f>(SUM('1.  LRAMVA Summary'!Q$54:Q$68)+SUM('1.  LRAMVA Summary'!Q$69:Q$70)*(MONTH($E92)-1)/12)*$H92</f>
        <v>0</v>
      </c>
      <c r="W92" s="229">
        <f t="shared" si="35"/>
        <v>0</v>
      </c>
    </row>
    <row r="93" spans="2:23" s="8" customFormat="1">
      <c r="B93" s="237"/>
      <c r="D93" s="9"/>
      <c r="E93" s="212">
        <v>42461</v>
      </c>
      <c r="F93" s="212" t="s">
        <v>183</v>
      </c>
      <c r="G93" s="213" t="s">
        <v>66</v>
      </c>
      <c r="H93" s="227">
        <f>$C$36/12</f>
        <v>9.1666666666666665E-4</v>
      </c>
      <c r="I93" s="228">
        <f>(SUM('1.  LRAMVA Summary'!D$54:D$68)+SUM('1.  LRAMVA Summary'!D$69:D$70)*(MONTH($E93)-1)/12)*$H93</f>
        <v>0</v>
      </c>
      <c r="J93" s="228">
        <f>(SUM('1.  LRAMVA Summary'!E$54:E$68)+SUM('1.  LRAMVA Summary'!E$69:E$70)*(MONTH($E93)-1)/12)*$H93</f>
        <v>0</v>
      </c>
      <c r="K93" s="228">
        <f>(SUM('1.  LRAMVA Summary'!F$54:F$68)+SUM('1.  LRAMVA Summary'!F$69:F$70)*(MONTH($E93)-1)/12)*$H93</f>
        <v>0</v>
      </c>
      <c r="L93" s="228">
        <f>(SUM('1.  LRAMVA Summary'!G$54:G$68)+SUM('1.  LRAMVA Summary'!G$69:G$70)*(MONTH($E93)-1)/12)*$H93</f>
        <v>0</v>
      </c>
      <c r="M93" s="228">
        <f>(SUM('1.  LRAMVA Summary'!H$54:H$68)+SUM('1.  LRAMVA Summary'!H$69:H$70)*(MONTH($E93)-1)/12)*$H93</f>
        <v>0</v>
      </c>
      <c r="N93" s="228">
        <f>(SUM('1.  LRAMVA Summary'!I$54:I$68)+SUM('1.  LRAMVA Summary'!I$69:I$70)*(MONTH($E93)-1)/12)*$H93</f>
        <v>0</v>
      </c>
      <c r="O93" s="228">
        <f>(SUM('1.  LRAMVA Summary'!J$54:J$68)+SUM('1.  LRAMVA Summary'!J$69:J$70)*(MONTH($E93)-1)/12)*$H93</f>
        <v>0</v>
      </c>
      <c r="P93" s="228">
        <f>(SUM('1.  LRAMVA Summary'!K$54:K$68)+SUM('1.  LRAMVA Summary'!K$69:K$70)*(MONTH($E93)-1)/12)*$H93</f>
        <v>0</v>
      </c>
      <c r="Q93" s="228">
        <f>(SUM('1.  LRAMVA Summary'!L$54:L$68)+SUM('1.  LRAMVA Summary'!L$69:L$70)*(MONTH($E93)-1)/12)*$H93</f>
        <v>0</v>
      </c>
      <c r="R93" s="228">
        <f>(SUM('1.  LRAMVA Summary'!M$54:M$68)+SUM('1.  LRAMVA Summary'!M$69:M$70)*(MONTH($E93)-1)/12)*$H93</f>
        <v>0</v>
      </c>
      <c r="S93" s="228">
        <f>(SUM('1.  LRAMVA Summary'!N$54:N$68)+SUM('1.  LRAMVA Summary'!N$69:N$70)*(MONTH($E93)-1)/12)*$H93</f>
        <v>0</v>
      </c>
      <c r="T93" s="228">
        <f>(SUM('1.  LRAMVA Summary'!O$54:O$68)+SUM('1.  LRAMVA Summary'!O$69:O$70)*(MONTH($E93)-1)/12)*$H93</f>
        <v>0</v>
      </c>
      <c r="U93" s="228">
        <f>(SUM('1.  LRAMVA Summary'!P$54:P$68)+SUM('1.  LRAMVA Summary'!P$69:P$70)*(MONTH($E93)-1)/12)*$H93</f>
        <v>0</v>
      </c>
      <c r="V93" s="228">
        <f>(SUM('1.  LRAMVA Summary'!Q$54:Q$68)+SUM('1.  LRAMVA Summary'!Q$69:Q$70)*(MONTH($E93)-1)/12)*$H93</f>
        <v>0</v>
      </c>
      <c r="W93" s="229">
        <f t="shared" si="35"/>
        <v>0</v>
      </c>
    </row>
    <row r="94" spans="2:23" s="9" customFormat="1">
      <c r="B94" s="66"/>
      <c r="E94" s="212">
        <v>42491</v>
      </c>
      <c r="F94" s="212" t="s">
        <v>183</v>
      </c>
      <c r="G94" s="213" t="s">
        <v>66</v>
      </c>
      <c r="H94" s="227">
        <f t="shared" ref="H94:H95" si="36">$C$36/12</f>
        <v>9.1666666666666665E-4</v>
      </c>
      <c r="I94" s="228">
        <f>(SUM('1.  LRAMVA Summary'!D$54:D$68)+SUM('1.  LRAMVA Summary'!D$69:D$70)*(MONTH($E94)-1)/12)*$H94</f>
        <v>0</v>
      </c>
      <c r="J94" s="228">
        <f>(SUM('1.  LRAMVA Summary'!E$54:E$68)+SUM('1.  LRAMVA Summary'!E$69:E$70)*(MONTH($E94)-1)/12)*$H94</f>
        <v>0</v>
      </c>
      <c r="K94" s="228">
        <f>(SUM('1.  LRAMVA Summary'!F$54:F$68)+SUM('1.  LRAMVA Summary'!F$69:F$70)*(MONTH($E94)-1)/12)*$H94</f>
        <v>0</v>
      </c>
      <c r="L94" s="228">
        <f>(SUM('1.  LRAMVA Summary'!G$54:G$68)+SUM('1.  LRAMVA Summary'!G$69:G$70)*(MONTH($E94)-1)/12)*$H94</f>
        <v>0</v>
      </c>
      <c r="M94" s="228">
        <f>(SUM('1.  LRAMVA Summary'!H$54:H$68)+SUM('1.  LRAMVA Summary'!H$69:H$70)*(MONTH($E94)-1)/12)*$H94</f>
        <v>0</v>
      </c>
      <c r="N94" s="228">
        <f>(SUM('1.  LRAMVA Summary'!I$54:I$68)+SUM('1.  LRAMVA Summary'!I$69:I$70)*(MONTH($E94)-1)/12)*$H94</f>
        <v>0</v>
      </c>
      <c r="O94" s="228">
        <f>(SUM('1.  LRAMVA Summary'!J$54:J$68)+SUM('1.  LRAMVA Summary'!J$69:J$70)*(MONTH($E94)-1)/12)*$H94</f>
        <v>0</v>
      </c>
      <c r="P94" s="228">
        <f>(SUM('1.  LRAMVA Summary'!K$54:K$68)+SUM('1.  LRAMVA Summary'!K$69:K$70)*(MONTH($E94)-1)/12)*$H94</f>
        <v>0</v>
      </c>
      <c r="Q94" s="228">
        <f>(SUM('1.  LRAMVA Summary'!L$54:L$68)+SUM('1.  LRAMVA Summary'!L$69:L$70)*(MONTH($E94)-1)/12)*$H94</f>
        <v>0</v>
      </c>
      <c r="R94" s="228">
        <f>(SUM('1.  LRAMVA Summary'!M$54:M$68)+SUM('1.  LRAMVA Summary'!M$69:M$70)*(MONTH($E94)-1)/12)*$H94</f>
        <v>0</v>
      </c>
      <c r="S94" s="228">
        <f>(SUM('1.  LRAMVA Summary'!N$54:N$68)+SUM('1.  LRAMVA Summary'!N$69:N$70)*(MONTH($E94)-1)/12)*$H94</f>
        <v>0</v>
      </c>
      <c r="T94" s="228">
        <f>(SUM('1.  LRAMVA Summary'!O$54:O$68)+SUM('1.  LRAMVA Summary'!O$69:O$70)*(MONTH($E94)-1)/12)*$H94</f>
        <v>0</v>
      </c>
      <c r="U94" s="228">
        <f>(SUM('1.  LRAMVA Summary'!P$54:P$68)+SUM('1.  LRAMVA Summary'!P$69:P$70)*(MONTH($E94)-1)/12)*$H94</f>
        <v>0</v>
      </c>
      <c r="V94" s="228">
        <f>(SUM('1.  LRAMVA Summary'!Q$54:Q$68)+SUM('1.  LRAMVA Summary'!Q$69:Q$70)*(MONTH($E94)-1)/12)*$H94</f>
        <v>0</v>
      </c>
      <c r="W94" s="229">
        <f t="shared" si="35"/>
        <v>0</v>
      </c>
    </row>
    <row r="95" spans="2:23" s="236" customFormat="1">
      <c r="B95" s="235"/>
      <c r="D95" s="9"/>
      <c r="E95" s="212">
        <v>42522</v>
      </c>
      <c r="F95" s="212" t="s">
        <v>183</v>
      </c>
      <c r="G95" s="213" t="s">
        <v>66</v>
      </c>
      <c r="H95" s="227">
        <f t="shared" si="36"/>
        <v>9.1666666666666665E-4</v>
      </c>
      <c r="I95" s="228">
        <f>(SUM('1.  LRAMVA Summary'!D$54:D$68)+SUM('1.  LRAMVA Summary'!D$69:D$70)*(MONTH($E95)-1)/12)*$H95</f>
        <v>0</v>
      </c>
      <c r="J95" s="228">
        <f>(SUM('1.  LRAMVA Summary'!E$54:E$68)+SUM('1.  LRAMVA Summary'!E$69:E$70)*(MONTH($E95)-1)/12)*$H95</f>
        <v>0</v>
      </c>
      <c r="K95" s="228">
        <f>(SUM('1.  LRAMVA Summary'!F$54:F$68)+SUM('1.  LRAMVA Summary'!F$69:F$70)*(MONTH($E95)-1)/12)*$H95</f>
        <v>0</v>
      </c>
      <c r="L95" s="228">
        <f>(SUM('1.  LRAMVA Summary'!G$54:G$68)+SUM('1.  LRAMVA Summary'!G$69:G$70)*(MONTH($E95)-1)/12)*$H95</f>
        <v>0</v>
      </c>
      <c r="M95" s="228">
        <f>(SUM('1.  LRAMVA Summary'!H$54:H$68)+SUM('1.  LRAMVA Summary'!H$69:H$70)*(MONTH($E95)-1)/12)*$H95</f>
        <v>0</v>
      </c>
      <c r="N95" s="228">
        <f>(SUM('1.  LRAMVA Summary'!I$54:I$68)+SUM('1.  LRAMVA Summary'!I$69:I$70)*(MONTH($E95)-1)/12)*$H95</f>
        <v>0</v>
      </c>
      <c r="O95" s="228">
        <f>(SUM('1.  LRAMVA Summary'!J$54:J$68)+SUM('1.  LRAMVA Summary'!J$69:J$70)*(MONTH($E95)-1)/12)*$H95</f>
        <v>0</v>
      </c>
      <c r="P95" s="228">
        <f>(SUM('1.  LRAMVA Summary'!K$54:K$68)+SUM('1.  LRAMVA Summary'!K$69:K$70)*(MONTH($E95)-1)/12)*$H95</f>
        <v>0</v>
      </c>
      <c r="Q95" s="228">
        <f>(SUM('1.  LRAMVA Summary'!L$54:L$68)+SUM('1.  LRAMVA Summary'!L$69:L$70)*(MONTH($E95)-1)/12)*$H95</f>
        <v>0</v>
      </c>
      <c r="R95" s="228">
        <f>(SUM('1.  LRAMVA Summary'!M$54:M$68)+SUM('1.  LRAMVA Summary'!M$69:M$70)*(MONTH($E95)-1)/12)*$H95</f>
        <v>0</v>
      </c>
      <c r="S95" s="228">
        <f>(SUM('1.  LRAMVA Summary'!N$54:N$68)+SUM('1.  LRAMVA Summary'!N$69:N$70)*(MONTH($E95)-1)/12)*$H95</f>
        <v>0</v>
      </c>
      <c r="T95" s="228">
        <f>(SUM('1.  LRAMVA Summary'!O$54:O$68)+SUM('1.  LRAMVA Summary'!O$69:O$70)*(MONTH($E95)-1)/12)*$H95</f>
        <v>0</v>
      </c>
      <c r="U95" s="228">
        <f>(SUM('1.  LRAMVA Summary'!P$54:P$68)+SUM('1.  LRAMVA Summary'!P$69:P$70)*(MONTH($E95)-1)/12)*$H95</f>
        <v>0</v>
      </c>
      <c r="V95" s="228">
        <f>(SUM('1.  LRAMVA Summary'!Q$54:Q$68)+SUM('1.  LRAMVA Summary'!Q$69:Q$70)*(MONTH($E95)-1)/12)*$H95</f>
        <v>0</v>
      </c>
      <c r="W95" s="229">
        <f t="shared" si="35"/>
        <v>0</v>
      </c>
    </row>
    <row r="96" spans="2:23" s="9" customFormat="1">
      <c r="B96" s="66"/>
      <c r="E96" s="212">
        <v>42552</v>
      </c>
      <c r="F96" s="212" t="s">
        <v>183</v>
      </c>
      <c r="G96" s="213" t="s">
        <v>68</v>
      </c>
      <c r="H96" s="227">
        <f>$C$37/12</f>
        <v>9.1666666666666665E-4</v>
      </c>
      <c r="I96" s="228">
        <f>(SUM('1.  LRAMVA Summary'!D$54:D$68)+SUM('1.  LRAMVA Summary'!D$69:D$70)*(MONTH($E96)-1)/12)*$H96</f>
        <v>0</v>
      </c>
      <c r="J96" s="228">
        <f>(SUM('1.  LRAMVA Summary'!E$54:E$68)+SUM('1.  LRAMVA Summary'!E$69:E$70)*(MONTH($E96)-1)/12)*$H96</f>
        <v>0</v>
      </c>
      <c r="K96" s="228">
        <f>(SUM('1.  LRAMVA Summary'!F$54:F$68)+SUM('1.  LRAMVA Summary'!F$69:F$70)*(MONTH($E96)-1)/12)*$H96</f>
        <v>0</v>
      </c>
      <c r="L96" s="228">
        <f>(SUM('1.  LRAMVA Summary'!G$54:G$68)+SUM('1.  LRAMVA Summary'!G$69:G$70)*(MONTH($E96)-1)/12)*$H96</f>
        <v>0</v>
      </c>
      <c r="M96" s="228">
        <f>(SUM('1.  LRAMVA Summary'!H$54:H$68)+SUM('1.  LRAMVA Summary'!H$69:H$70)*(MONTH($E96)-1)/12)*$H96</f>
        <v>0</v>
      </c>
      <c r="N96" s="228">
        <f>(SUM('1.  LRAMVA Summary'!I$54:I$68)+SUM('1.  LRAMVA Summary'!I$69:I$70)*(MONTH($E96)-1)/12)*$H96</f>
        <v>0</v>
      </c>
      <c r="O96" s="228">
        <f>(SUM('1.  LRAMVA Summary'!J$54:J$68)+SUM('1.  LRAMVA Summary'!J$69:J$70)*(MONTH($E96)-1)/12)*$H96</f>
        <v>0</v>
      </c>
      <c r="P96" s="228">
        <f>(SUM('1.  LRAMVA Summary'!K$54:K$68)+SUM('1.  LRAMVA Summary'!K$69:K$70)*(MONTH($E96)-1)/12)*$H96</f>
        <v>0</v>
      </c>
      <c r="Q96" s="228">
        <f>(SUM('1.  LRAMVA Summary'!L$54:L$68)+SUM('1.  LRAMVA Summary'!L$69:L$70)*(MONTH($E96)-1)/12)*$H96</f>
        <v>0</v>
      </c>
      <c r="R96" s="228">
        <f>(SUM('1.  LRAMVA Summary'!M$54:M$68)+SUM('1.  LRAMVA Summary'!M$69:M$70)*(MONTH($E96)-1)/12)*$H96</f>
        <v>0</v>
      </c>
      <c r="S96" s="228">
        <f>(SUM('1.  LRAMVA Summary'!N$54:N$68)+SUM('1.  LRAMVA Summary'!N$69:N$70)*(MONTH($E96)-1)/12)*$H96</f>
        <v>0</v>
      </c>
      <c r="T96" s="228">
        <f>(SUM('1.  LRAMVA Summary'!O$54:O$68)+SUM('1.  LRAMVA Summary'!O$69:O$70)*(MONTH($E96)-1)/12)*$H96</f>
        <v>0</v>
      </c>
      <c r="U96" s="228">
        <f>(SUM('1.  LRAMVA Summary'!P$54:P$68)+SUM('1.  LRAMVA Summary'!P$69:P$70)*(MONTH($E96)-1)/12)*$H96</f>
        <v>0</v>
      </c>
      <c r="V96" s="228">
        <f>(SUM('1.  LRAMVA Summary'!Q$54:Q$68)+SUM('1.  LRAMVA Summary'!Q$69:Q$70)*(MONTH($E96)-1)/12)*$H96</f>
        <v>0</v>
      </c>
      <c r="W96" s="229">
        <f t="shared" si="35"/>
        <v>0</v>
      </c>
    </row>
    <row r="97" spans="2:23" s="9" customFormat="1">
      <c r="B97" s="66"/>
      <c r="E97" s="212">
        <v>42583</v>
      </c>
      <c r="F97" s="212" t="s">
        <v>183</v>
      </c>
      <c r="G97" s="213" t="s">
        <v>68</v>
      </c>
      <c r="H97" s="227">
        <f t="shared" ref="H97:H98" si="37">$C$37/12</f>
        <v>9.1666666666666665E-4</v>
      </c>
      <c r="I97" s="228">
        <f>(SUM('1.  LRAMVA Summary'!D$54:D$68)+SUM('1.  LRAMVA Summary'!D$69:D$70)*(MONTH($E97)-1)/12)*$H97</f>
        <v>0</v>
      </c>
      <c r="J97" s="228">
        <f>(SUM('1.  LRAMVA Summary'!E$54:E$68)+SUM('1.  LRAMVA Summary'!E$69:E$70)*(MONTH($E97)-1)/12)*$H97</f>
        <v>0</v>
      </c>
      <c r="K97" s="228">
        <f>(SUM('1.  LRAMVA Summary'!F$54:F$68)+SUM('1.  LRAMVA Summary'!F$69:F$70)*(MONTH($E97)-1)/12)*$H97</f>
        <v>0</v>
      </c>
      <c r="L97" s="228">
        <f>(SUM('1.  LRAMVA Summary'!G$54:G$68)+SUM('1.  LRAMVA Summary'!G$69:G$70)*(MONTH($E97)-1)/12)*$H97</f>
        <v>0</v>
      </c>
      <c r="M97" s="228">
        <f>(SUM('1.  LRAMVA Summary'!H$54:H$68)+SUM('1.  LRAMVA Summary'!H$69:H$70)*(MONTH($E97)-1)/12)*$H97</f>
        <v>0</v>
      </c>
      <c r="N97" s="228">
        <f>(SUM('1.  LRAMVA Summary'!I$54:I$68)+SUM('1.  LRAMVA Summary'!I$69:I$70)*(MONTH($E97)-1)/12)*$H97</f>
        <v>0</v>
      </c>
      <c r="O97" s="228">
        <f>(SUM('1.  LRAMVA Summary'!J$54:J$68)+SUM('1.  LRAMVA Summary'!J$69:J$70)*(MONTH($E97)-1)/12)*$H97</f>
        <v>0</v>
      </c>
      <c r="P97" s="228">
        <f>(SUM('1.  LRAMVA Summary'!K$54:K$68)+SUM('1.  LRAMVA Summary'!K$69:K$70)*(MONTH($E97)-1)/12)*$H97</f>
        <v>0</v>
      </c>
      <c r="Q97" s="228">
        <f>(SUM('1.  LRAMVA Summary'!L$54:L$68)+SUM('1.  LRAMVA Summary'!L$69:L$70)*(MONTH($E97)-1)/12)*$H97</f>
        <v>0</v>
      </c>
      <c r="R97" s="228">
        <f>(SUM('1.  LRAMVA Summary'!M$54:M$68)+SUM('1.  LRAMVA Summary'!M$69:M$70)*(MONTH($E97)-1)/12)*$H97</f>
        <v>0</v>
      </c>
      <c r="S97" s="228">
        <f>(SUM('1.  LRAMVA Summary'!N$54:N$68)+SUM('1.  LRAMVA Summary'!N$69:N$70)*(MONTH($E97)-1)/12)*$H97</f>
        <v>0</v>
      </c>
      <c r="T97" s="228">
        <f>(SUM('1.  LRAMVA Summary'!O$54:O$68)+SUM('1.  LRAMVA Summary'!O$69:O$70)*(MONTH($E97)-1)/12)*$H97</f>
        <v>0</v>
      </c>
      <c r="U97" s="228">
        <f>(SUM('1.  LRAMVA Summary'!P$54:P$68)+SUM('1.  LRAMVA Summary'!P$69:P$70)*(MONTH($E97)-1)/12)*$H97</f>
        <v>0</v>
      </c>
      <c r="V97" s="228">
        <f>(SUM('1.  LRAMVA Summary'!Q$54:Q$68)+SUM('1.  LRAMVA Summary'!Q$69:Q$70)*(MONTH($E97)-1)/12)*$H97</f>
        <v>0</v>
      </c>
      <c r="W97" s="229">
        <f t="shared" si="35"/>
        <v>0</v>
      </c>
    </row>
    <row r="98" spans="2:23" s="9" customFormat="1">
      <c r="B98" s="66"/>
      <c r="E98" s="212">
        <v>42614</v>
      </c>
      <c r="F98" s="212" t="s">
        <v>183</v>
      </c>
      <c r="G98" s="213" t="s">
        <v>68</v>
      </c>
      <c r="H98" s="227">
        <f t="shared" si="37"/>
        <v>9.1666666666666665E-4</v>
      </c>
      <c r="I98" s="228">
        <f>(SUM('1.  LRAMVA Summary'!D$54:D$68)+SUM('1.  LRAMVA Summary'!D$69:D$70)*(MONTH($E98)-1)/12)*$H98</f>
        <v>0</v>
      </c>
      <c r="J98" s="228">
        <f>(SUM('1.  LRAMVA Summary'!E$54:E$68)+SUM('1.  LRAMVA Summary'!E$69:E$70)*(MONTH($E98)-1)/12)*$H98</f>
        <v>0</v>
      </c>
      <c r="K98" s="228">
        <f>(SUM('1.  LRAMVA Summary'!F$54:F$68)+SUM('1.  LRAMVA Summary'!F$69:F$70)*(MONTH($E98)-1)/12)*$H98</f>
        <v>0</v>
      </c>
      <c r="L98" s="228">
        <f>(SUM('1.  LRAMVA Summary'!G$54:G$68)+SUM('1.  LRAMVA Summary'!G$69:G$70)*(MONTH($E98)-1)/12)*$H98</f>
        <v>0</v>
      </c>
      <c r="M98" s="228">
        <f>(SUM('1.  LRAMVA Summary'!H$54:H$68)+SUM('1.  LRAMVA Summary'!H$69:H$70)*(MONTH($E98)-1)/12)*$H98</f>
        <v>0</v>
      </c>
      <c r="N98" s="228">
        <f>(SUM('1.  LRAMVA Summary'!I$54:I$68)+SUM('1.  LRAMVA Summary'!I$69:I$70)*(MONTH($E98)-1)/12)*$H98</f>
        <v>0</v>
      </c>
      <c r="O98" s="228">
        <f>(SUM('1.  LRAMVA Summary'!J$54:J$68)+SUM('1.  LRAMVA Summary'!J$69:J$70)*(MONTH($E98)-1)/12)*$H98</f>
        <v>0</v>
      </c>
      <c r="P98" s="228">
        <f>(SUM('1.  LRAMVA Summary'!K$54:K$68)+SUM('1.  LRAMVA Summary'!K$69:K$70)*(MONTH($E98)-1)/12)*$H98</f>
        <v>0</v>
      </c>
      <c r="Q98" s="228">
        <f>(SUM('1.  LRAMVA Summary'!L$54:L$68)+SUM('1.  LRAMVA Summary'!L$69:L$70)*(MONTH($E98)-1)/12)*$H98</f>
        <v>0</v>
      </c>
      <c r="R98" s="228">
        <f>(SUM('1.  LRAMVA Summary'!M$54:M$68)+SUM('1.  LRAMVA Summary'!M$69:M$70)*(MONTH($E98)-1)/12)*$H98</f>
        <v>0</v>
      </c>
      <c r="S98" s="228">
        <f>(SUM('1.  LRAMVA Summary'!N$54:N$68)+SUM('1.  LRAMVA Summary'!N$69:N$70)*(MONTH($E98)-1)/12)*$H98</f>
        <v>0</v>
      </c>
      <c r="T98" s="228">
        <f>(SUM('1.  LRAMVA Summary'!O$54:O$68)+SUM('1.  LRAMVA Summary'!O$69:O$70)*(MONTH($E98)-1)/12)*$H98</f>
        <v>0</v>
      </c>
      <c r="U98" s="228">
        <f>(SUM('1.  LRAMVA Summary'!P$54:P$68)+SUM('1.  LRAMVA Summary'!P$69:P$70)*(MONTH($E98)-1)/12)*$H98</f>
        <v>0</v>
      </c>
      <c r="V98" s="228">
        <f>(SUM('1.  LRAMVA Summary'!Q$54:Q$68)+SUM('1.  LRAMVA Summary'!Q$69:Q$70)*(MONTH($E98)-1)/12)*$H98</f>
        <v>0</v>
      </c>
      <c r="W98" s="229">
        <f t="shared" si="35"/>
        <v>0</v>
      </c>
    </row>
    <row r="99" spans="2:23" s="9" customFormat="1">
      <c r="B99" s="66"/>
      <c r="E99" s="212">
        <v>42644</v>
      </c>
      <c r="F99" s="212" t="s">
        <v>183</v>
      </c>
      <c r="G99" s="213" t="s">
        <v>69</v>
      </c>
      <c r="H99" s="208">
        <f>$C$38/12</f>
        <v>9.1666666666666665E-4</v>
      </c>
      <c r="I99" s="228">
        <f>(SUM('1.  LRAMVA Summary'!D$54:D$68)+SUM('1.  LRAMVA Summary'!D$69:D$70)*(MONTH($E99)-1)/12)*$H99</f>
        <v>0</v>
      </c>
      <c r="J99" s="228">
        <f>(SUM('1.  LRAMVA Summary'!E$54:E$68)+SUM('1.  LRAMVA Summary'!E$69:E$70)*(MONTH($E99)-1)/12)*$H99</f>
        <v>0</v>
      </c>
      <c r="K99" s="228">
        <f>(SUM('1.  LRAMVA Summary'!F$54:F$68)+SUM('1.  LRAMVA Summary'!F$69:F$70)*(MONTH($E99)-1)/12)*$H99</f>
        <v>0</v>
      </c>
      <c r="L99" s="228">
        <f>(SUM('1.  LRAMVA Summary'!G$54:G$68)+SUM('1.  LRAMVA Summary'!G$69:G$70)*(MONTH($E99)-1)/12)*$H99</f>
        <v>0</v>
      </c>
      <c r="M99" s="228">
        <f>(SUM('1.  LRAMVA Summary'!H$54:H$68)+SUM('1.  LRAMVA Summary'!H$69:H$70)*(MONTH($E99)-1)/12)*$H99</f>
        <v>0</v>
      </c>
      <c r="N99" s="228">
        <f>(SUM('1.  LRAMVA Summary'!I$54:I$68)+SUM('1.  LRAMVA Summary'!I$69:I$70)*(MONTH($E99)-1)/12)*$H99</f>
        <v>0</v>
      </c>
      <c r="O99" s="228">
        <f>(SUM('1.  LRAMVA Summary'!J$54:J$68)+SUM('1.  LRAMVA Summary'!J$69:J$70)*(MONTH($E99)-1)/12)*$H99</f>
        <v>0</v>
      </c>
      <c r="P99" s="228">
        <f>(SUM('1.  LRAMVA Summary'!K$54:K$68)+SUM('1.  LRAMVA Summary'!K$69:K$70)*(MONTH($E99)-1)/12)*$H99</f>
        <v>0</v>
      </c>
      <c r="Q99" s="228">
        <f>(SUM('1.  LRAMVA Summary'!L$54:L$68)+SUM('1.  LRAMVA Summary'!L$69:L$70)*(MONTH($E99)-1)/12)*$H99</f>
        <v>0</v>
      </c>
      <c r="R99" s="228">
        <f>(SUM('1.  LRAMVA Summary'!M$54:M$68)+SUM('1.  LRAMVA Summary'!M$69:M$70)*(MONTH($E99)-1)/12)*$H99</f>
        <v>0</v>
      </c>
      <c r="S99" s="228">
        <f>(SUM('1.  LRAMVA Summary'!N$54:N$68)+SUM('1.  LRAMVA Summary'!N$69:N$70)*(MONTH($E99)-1)/12)*$H99</f>
        <v>0</v>
      </c>
      <c r="T99" s="228">
        <f>(SUM('1.  LRAMVA Summary'!O$54:O$68)+SUM('1.  LRAMVA Summary'!O$69:O$70)*(MONTH($E99)-1)/12)*$H99</f>
        <v>0</v>
      </c>
      <c r="U99" s="228">
        <f>(SUM('1.  LRAMVA Summary'!P$54:P$68)+SUM('1.  LRAMVA Summary'!P$69:P$70)*(MONTH($E99)-1)/12)*$H99</f>
        <v>0</v>
      </c>
      <c r="V99" s="228">
        <f>(SUM('1.  LRAMVA Summary'!Q$54:Q$68)+SUM('1.  LRAMVA Summary'!Q$69:Q$70)*(MONTH($E99)-1)/12)*$H99</f>
        <v>0</v>
      </c>
      <c r="W99" s="229">
        <f t="shared" si="35"/>
        <v>0</v>
      </c>
    </row>
    <row r="100" spans="2:23" s="9" customFormat="1">
      <c r="B100" s="66"/>
      <c r="E100" s="212">
        <v>42675</v>
      </c>
      <c r="F100" s="212" t="s">
        <v>183</v>
      </c>
      <c r="G100" s="213" t="s">
        <v>69</v>
      </c>
      <c r="H100" s="208">
        <f t="shared" ref="H100:H101" si="38">$C$38/12</f>
        <v>9.1666666666666665E-4</v>
      </c>
      <c r="I100" s="228">
        <f>(SUM('1.  LRAMVA Summary'!D$54:D$68)+SUM('1.  LRAMVA Summary'!D$69:D$70)*(MONTH($E100)-1)/12)*$H100</f>
        <v>0</v>
      </c>
      <c r="J100" s="228">
        <f>(SUM('1.  LRAMVA Summary'!E$54:E$68)+SUM('1.  LRAMVA Summary'!E$69:E$70)*(MONTH($E100)-1)/12)*$H100</f>
        <v>0</v>
      </c>
      <c r="K100" s="228">
        <f>(SUM('1.  LRAMVA Summary'!F$54:F$68)+SUM('1.  LRAMVA Summary'!F$69:F$70)*(MONTH($E100)-1)/12)*$H100</f>
        <v>0</v>
      </c>
      <c r="L100" s="228">
        <f>(SUM('1.  LRAMVA Summary'!G$54:G$68)+SUM('1.  LRAMVA Summary'!G$69:G$70)*(MONTH($E100)-1)/12)*$H100</f>
        <v>0</v>
      </c>
      <c r="M100" s="228">
        <f>(SUM('1.  LRAMVA Summary'!H$54:H$68)+SUM('1.  LRAMVA Summary'!H$69:H$70)*(MONTH($E100)-1)/12)*$H100</f>
        <v>0</v>
      </c>
      <c r="N100" s="228">
        <f>(SUM('1.  LRAMVA Summary'!I$54:I$68)+SUM('1.  LRAMVA Summary'!I$69:I$70)*(MONTH($E100)-1)/12)*$H100</f>
        <v>0</v>
      </c>
      <c r="O100" s="228">
        <f>(SUM('1.  LRAMVA Summary'!J$54:J$68)+SUM('1.  LRAMVA Summary'!J$69:J$70)*(MONTH($E100)-1)/12)*$H100</f>
        <v>0</v>
      </c>
      <c r="P100" s="228">
        <f>(SUM('1.  LRAMVA Summary'!K$54:K$68)+SUM('1.  LRAMVA Summary'!K$69:K$70)*(MONTH($E100)-1)/12)*$H100</f>
        <v>0</v>
      </c>
      <c r="Q100" s="228">
        <f>(SUM('1.  LRAMVA Summary'!L$54:L$68)+SUM('1.  LRAMVA Summary'!L$69:L$70)*(MONTH($E100)-1)/12)*$H100</f>
        <v>0</v>
      </c>
      <c r="R100" s="228">
        <f>(SUM('1.  LRAMVA Summary'!M$54:M$68)+SUM('1.  LRAMVA Summary'!M$69:M$70)*(MONTH($E100)-1)/12)*$H100</f>
        <v>0</v>
      </c>
      <c r="S100" s="228">
        <f>(SUM('1.  LRAMVA Summary'!N$54:N$68)+SUM('1.  LRAMVA Summary'!N$69:N$70)*(MONTH($E100)-1)/12)*$H100</f>
        <v>0</v>
      </c>
      <c r="T100" s="228">
        <f>(SUM('1.  LRAMVA Summary'!O$54:O$68)+SUM('1.  LRAMVA Summary'!O$69:O$70)*(MONTH($E100)-1)/12)*$H100</f>
        <v>0</v>
      </c>
      <c r="U100" s="228">
        <f>(SUM('1.  LRAMVA Summary'!P$54:P$68)+SUM('1.  LRAMVA Summary'!P$69:P$70)*(MONTH($E100)-1)/12)*$H100</f>
        <v>0</v>
      </c>
      <c r="V100" s="228">
        <f>(SUM('1.  LRAMVA Summary'!Q$54:Q$68)+SUM('1.  LRAMVA Summary'!Q$69:Q$70)*(MONTH($E100)-1)/12)*$H100</f>
        <v>0</v>
      </c>
      <c r="W100" s="229">
        <f t="shared" si="35"/>
        <v>0</v>
      </c>
    </row>
    <row r="101" spans="2:23" s="9" customFormat="1">
      <c r="B101" s="66"/>
      <c r="E101" s="212">
        <v>42705</v>
      </c>
      <c r="F101" s="212" t="s">
        <v>183</v>
      </c>
      <c r="G101" s="213" t="s">
        <v>69</v>
      </c>
      <c r="H101" s="208">
        <f t="shared" si="38"/>
        <v>9.1666666666666665E-4</v>
      </c>
      <c r="I101" s="228">
        <f>(SUM('1.  LRAMVA Summary'!D$54:D$68)+SUM('1.  LRAMVA Summary'!D$69:D$70)*(MONTH($E101)-1)/12)*$H101</f>
        <v>0</v>
      </c>
      <c r="J101" s="228">
        <f>(SUM('1.  LRAMVA Summary'!E$54:E$68)+SUM('1.  LRAMVA Summary'!E$69:E$70)*(MONTH($E101)-1)/12)*$H101</f>
        <v>0</v>
      </c>
      <c r="K101" s="228">
        <f>(SUM('1.  LRAMVA Summary'!F$54:F$68)+SUM('1.  LRAMVA Summary'!F$69:F$70)*(MONTH($E101)-1)/12)*$H101</f>
        <v>0</v>
      </c>
      <c r="L101" s="228">
        <f>(SUM('1.  LRAMVA Summary'!G$54:G$68)+SUM('1.  LRAMVA Summary'!G$69:G$70)*(MONTH($E101)-1)/12)*$H101</f>
        <v>0</v>
      </c>
      <c r="M101" s="228">
        <f>(SUM('1.  LRAMVA Summary'!H$54:H$68)+SUM('1.  LRAMVA Summary'!H$69:H$70)*(MONTH($E101)-1)/12)*$H101</f>
        <v>0</v>
      </c>
      <c r="N101" s="228">
        <f>(SUM('1.  LRAMVA Summary'!I$54:I$68)+SUM('1.  LRAMVA Summary'!I$69:I$70)*(MONTH($E101)-1)/12)*$H101</f>
        <v>0</v>
      </c>
      <c r="O101" s="228">
        <f>(SUM('1.  LRAMVA Summary'!J$54:J$68)+SUM('1.  LRAMVA Summary'!J$69:J$70)*(MONTH($E101)-1)/12)*$H101</f>
        <v>0</v>
      </c>
      <c r="P101" s="228">
        <f>(SUM('1.  LRAMVA Summary'!K$54:K$68)+SUM('1.  LRAMVA Summary'!K$69:K$70)*(MONTH($E101)-1)/12)*$H101</f>
        <v>0</v>
      </c>
      <c r="Q101" s="228">
        <f>(SUM('1.  LRAMVA Summary'!L$54:L$68)+SUM('1.  LRAMVA Summary'!L$69:L$70)*(MONTH($E101)-1)/12)*$H101</f>
        <v>0</v>
      </c>
      <c r="R101" s="228">
        <f>(SUM('1.  LRAMVA Summary'!M$54:M$68)+SUM('1.  LRAMVA Summary'!M$69:M$70)*(MONTH($E101)-1)/12)*$H101</f>
        <v>0</v>
      </c>
      <c r="S101" s="228">
        <f>(SUM('1.  LRAMVA Summary'!N$54:N$68)+SUM('1.  LRAMVA Summary'!N$69:N$70)*(MONTH($E101)-1)/12)*$H101</f>
        <v>0</v>
      </c>
      <c r="T101" s="228">
        <f>(SUM('1.  LRAMVA Summary'!O$54:O$68)+SUM('1.  LRAMVA Summary'!O$69:O$70)*(MONTH($E101)-1)/12)*$H101</f>
        <v>0</v>
      </c>
      <c r="U101" s="228">
        <f>(SUM('1.  LRAMVA Summary'!P$54:P$68)+SUM('1.  LRAMVA Summary'!P$69:P$70)*(MONTH($E101)-1)/12)*$H101</f>
        <v>0</v>
      </c>
      <c r="V101" s="228">
        <f>(SUM('1.  LRAMVA Summary'!Q$54:Q$68)+SUM('1.  LRAMVA Summary'!Q$69:Q$70)*(MONTH($E101)-1)/12)*$H101</f>
        <v>0</v>
      </c>
      <c r="W101" s="229">
        <f t="shared" si="35"/>
        <v>0</v>
      </c>
    </row>
    <row r="102" spans="2:23" s="9" customFormat="1" ht="15" thickBot="1">
      <c r="B102" s="66"/>
      <c r="E102" s="214" t="s">
        <v>465</v>
      </c>
      <c r="F102" s="214"/>
      <c r="G102" s="215"/>
      <c r="H102" s="216"/>
      <c r="I102" s="217">
        <f>SUM(I89:I101)</f>
        <v>0</v>
      </c>
      <c r="J102" s="217">
        <f>SUM(J89:J101)</f>
        <v>0</v>
      </c>
      <c r="K102" s="217">
        <f t="shared" ref="K102:O102" si="39">SUM(K89:K101)</f>
        <v>0</v>
      </c>
      <c r="L102" s="217">
        <f t="shared" si="39"/>
        <v>0</v>
      </c>
      <c r="M102" s="217">
        <f t="shared" si="39"/>
        <v>0</v>
      </c>
      <c r="N102" s="217">
        <f t="shared" si="39"/>
        <v>0</v>
      </c>
      <c r="O102" s="217">
        <f t="shared" si="39"/>
        <v>0</v>
      </c>
      <c r="P102" s="217">
        <f t="shared" ref="P102:V102" si="40">SUM(P89:P101)</f>
        <v>0</v>
      </c>
      <c r="Q102" s="217">
        <f t="shared" si="40"/>
        <v>0</v>
      </c>
      <c r="R102" s="217">
        <f t="shared" si="40"/>
        <v>0</v>
      </c>
      <c r="S102" s="217">
        <f t="shared" si="40"/>
        <v>0</v>
      </c>
      <c r="T102" s="217">
        <f t="shared" si="40"/>
        <v>0</v>
      </c>
      <c r="U102" s="217">
        <f t="shared" si="40"/>
        <v>0</v>
      </c>
      <c r="V102" s="217">
        <f t="shared" si="40"/>
        <v>0</v>
      </c>
      <c r="W102" s="217">
        <f>SUM(W89:W101)</f>
        <v>0</v>
      </c>
    </row>
    <row r="103" spans="2:23" s="9" customFormat="1" ht="15" thickTop="1">
      <c r="B103" s="66"/>
      <c r="E103" s="218" t="s">
        <v>67</v>
      </c>
      <c r="F103" s="218"/>
      <c r="G103" s="219"/>
      <c r="H103" s="220"/>
      <c r="I103" s="221"/>
      <c r="J103" s="221"/>
      <c r="K103" s="221"/>
      <c r="L103" s="221"/>
      <c r="M103" s="221"/>
      <c r="N103" s="221"/>
      <c r="O103" s="221"/>
      <c r="P103" s="221"/>
      <c r="Q103" s="221"/>
      <c r="R103" s="221"/>
      <c r="S103" s="221"/>
      <c r="T103" s="221"/>
      <c r="U103" s="221"/>
      <c r="V103" s="221"/>
      <c r="W103" s="222"/>
    </row>
    <row r="104" spans="2:23" s="9" customFormat="1">
      <c r="B104" s="66"/>
      <c r="E104" s="223" t="s">
        <v>429</v>
      </c>
      <c r="F104" s="223"/>
      <c r="G104" s="224"/>
      <c r="H104" s="225"/>
      <c r="I104" s="226">
        <f>I102+I103</f>
        <v>0</v>
      </c>
      <c r="J104" s="226">
        <f t="shared" ref="J104" si="41">J102+J103</f>
        <v>0</v>
      </c>
      <c r="K104" s="226">
        <f t="shared" ref="K104" si="42">K102+K103</f>
        <v>0</v>
      </c>
      <c r="L104" s="226">
        <f t="shared" ref="L104" si="43">L102+L103</f>
        <v>0</v>
      </c>
      <c r="M104" s="226">
        <f t="shared" ref="M104" si="44">M102+M103</f>
        <v>0</v>
      </c>
      <c r="N104" s="226">
        <f t="shared" ref="N104" si="45">N102+N103</f>
        <v>0</v>
      </c>
      <c r="O104" s="226">
        <f t="shared" ref="O104:V104" si="46">O102+O103</f>
        <v>0</v>
      </c>
      <c r="P104" s="226">
        <f t="shared" si="46"/>
        <v>0</v>
      </c>
      <c r="Q104" s="226">
        <f t="shared" si="46"/>
        <v>0</v>
      </c>
      <c r="R104" s="226">
        <f t="shared" si="46"/>
        <v>0</v>
      </c>
      <c r="S104" s="226">
        <f t="shared" si="46"/>
        <v>0</v>
      </c>
      <c r="T104" s="226">
        <f t="shared" si="46"/>
        <v>0</v>
      </c>
      <c r="U104" s="226">
        <f t="shared" si="46"/>
        <v>0</v>
      </c>
      <c r="V104" s="226">
        <f t="shared" si="46"/>
        <v>0</v>
      </c>
      <c r="W104" s="226">
        <f t="shared" ref="W104" si="47">W102+W103</f>
        <v>0</v>
      </c>
    </row>
    <row r="105" spans="2:23" s="9" customFormat="1">
      <c r="B105" s="66"/>
      <c r="E105" s="212">
        <v>42736</v>
      </c>
      <c r="F105" s="212" t="s">
        <v>184</v>
      </c>
      <c r="G105" s="213" t="s">
        <v>65</v>
      </c>
      <c r="H105" s="238">
        <f>$C$39/12</f>
        <v>9.1666666666666665E-4</v>
      </c>
      <c r="I105" s="228">
        <f>(SUM('1.  LRAMVA Summary'!D$54:D$71)+SUM('1.  LRAMVA Summary'!D$72:D$73)*(MONTH($E105)-1)/12)*$H105</f>
        <v>0</v>
      </c>
      <c r="J105" s="228">
        <f>(SUM('1.  LRAMVA Summary'!E$54:E$71)+SUM('1.  LRAMVA Summary'!E$72:E$73)*(MONTH($E105)-1)/12)*$H105</f>
        <v>0</v>
      </c>
      <c r="K105" s="228">
        <f>(SUM('1.  LRAMVA Summary'!F$54:F$71)+SUM('1.  LRAMVA Summary'!F$72:F$73)*(MONTH($E105)-1)/12)*$H105</f>
        <v>0</v>
      </c>
      <c r="L105" s="228">
        <f>(SUM('1.  LRAMVA Summary'!G$54:G$71)+SUM('1.  LRAMVA Summary'!G$72:G$73)*(MONTH($E105)-1)/12)*$H105</f>
        <v>0</v>
      </c>
      <c r="M105" s="228">
        <f>(SUM('1.  LRAMVA Summary'!H$54:H$71)+SUM('1.  LRAMVA Summary'!H$72:H$73)*(MONTH($E105)-1)/12)*$H105</f>
        <v>0</v>
      </c>
      <c r="N105" s="228">
        <f>(SUM('1.  LRAMVA Summary'!I$54:I$71)+SUM('1.  LRAMVA Summary'!I$72:I$73)*(MONTH($E105)-1)/12)*$H105</f>
        <v>0</v>
      </c>
      <c r="O105" s="228">
        <f>(SUM('1.  LRAMVA Summary'!J$54:J$71)+SUM('1.  LRAMVA Summary'!J$72:J$73)*(MONTH($E105)-1)/12)*$H105</f>
        <v>0</v>
      </c>
      <c r="P105" s="228">
        <f>(SUM('1.  LRAMVA Summary'!K$54:K$71)+SUM('1.  LRAMVA Summary'!K$72:K$73)*(MONTH($E105)-1)/12)*$H105</f>
        <v>0</v>
      </c>
      <c r="Q105" s="228">
        <f>(SUM('1.  LRAMVA Summary'!L$54:L$71)+SUM('1.  LRAMVA Summary'!L$72:L$73)*(MONTH($E105)-1)/12)*$H105</f>
        <v>0</v>
      </c>
      <c r="R105" s="228">
        <f>(SUM('1.  LRAMVA Summary'!M$54:M$71)+SUM('1.  LRAMVA Summary'!M$72:M$73)*(MONTH($E105)-1)/12)*$H105</f>
        <v>0</v>
      </c>
      <c r="S105" s="228">
        <f>(SUM('1.  LRAMVA Summary'!N$54:N$71)+SUM('1.  LRAMVA Summary'!N$72:N$73)*(MONTH($E105)-1)/12)*$H105</f>
        <v>0</v>
      </c>
      <c r="T105" s="228">
        <f>(SUM('1.  LRAMVA Summary'!O$54:O$71)+SUM('1.  LRAMVA Summary'!O$72:O$73)*(MONTH($E105)-1)/12)*$H105</f>
        <v>0</v>
      </c>
      <c r="U105" s="228">
        <f>(SUM('1.  LRAMVA Summary'!P$54:P$71)+SUM('1.  LRAMVA Summary'!P$72:P$73)*(MONTH($E105)-1)/12)*$H105</f>
        <v>0</v>
      </c>
      <c r="V105" s="228">
        <f>(SUM('1.  LRAMVA Summary'!Q$54:Q$71)+SUM('1.  LRAMVA Summary'!Q$72:Q$73)*(MONTH($E105)-1)/12)*$H105</f>
        <v>0</v>
      </c>
      <c r="W105" s="229">
        <f>SUM(I105:V105)</f>
        <v>0</v>
      </c>
    </row>
    <row r="106" spans="2:23" s="9" customFormat="1">
      <c r="B106" s="66"/>
      <c r="E106" s="212">
        <v>42767</v>
      </c>
      <c r="F106" s="212" t="s">
        <v>184</v>
      </c>
      <c r="G106" s="213" t="s">
        <v>65</v>
      </c>
      <c r="H106" s="238">
        <f t="shared" ref="H106:H107" si="48">$C$39/12</f>
        <v>9.1666666666666665E-4</v>
      </c>
      <c r="I106" s="228">
        <f>(SUM('1.  LRAMVA Summary'!D$54:D$71)+SUM('1.  LRAMVA Summary'!D$72:D$73)*(MONTH($E106)-1)/12)*$H106</f>
        <v>0</v>
      </c>
      <c r="J106" s="228">
        <f>(SUM('1.  LRAMVA Summary'!E$54:E$71)+SUM('1.  LRAMVA Summary'!E$72:E$73)*(MONTH($E106)-1)/12)*$H106</f>
        <v>0</v>
      </c>
      <c r="K106" s="228">
        <f>(SUM('1.  LRAMVA Summary'!F$54:F$71)+SUM('1.  LRAMVA Summary'!F$72:F$73)*(MONTH($E106)-1)/12)*$H106</f>
        <v>0</v>
      </c>
      <c r="L106" s="228">
        <f>(SUM('1.  LRAMVA Summary'!G$54:G$71)+SUM('1.  LRAMVA Summary'!G$72:G$73)*(MONTH($E106)-1)/12)*$H106</f>
        <v>0</v>
      </c>
      <c r="M106" s="228">
        <f>(SUM('1.  LRAMVA Summary'!H$54:H$71)+SUM('1.  LRAMVA Summary'!H$72:H$73)*(MONTH($E106)-1)/12)*$H106</f>
        <v>0</v>
      </c>
      <c r="N106" s="228">
        <f>(SUM('1.  LRAMVA Summary'!I$54:I$71)+SUM('1.  LRAMVA Summary'!I$72:I$73)*(MONTH($E106)-1)/12)*$H106</f>
        <v>0</v>
      </c>
      <c r="O106" s="228">
        <f>(SUM('1.  LRAMVA Summary'!J$54:J$71)+SUM('1.  LRAMVA Summary'!J$72:J$73)*(MONTH($E106)-1)/12)*$H106</f>
        <v>0</v>
      </c>
      <c r="P106" s="228">
        <f>(SUM('1.  LRAMVA Summary'!K$54:K$71)+SUM('1.  LRAMVA Summary'!K$72:K$73)*(MONTH($E106)-1)/12)*$H106</f>
        <v>0</v>
      </c>
      <c r="Q106" s="228">
        <f>(SUM('1.  LRAMVA Summary'!L$54:L$71)+SUM('1.  LRAMVA Summary'!L$72:L$73)*(MONTH($E106)-1)/12)*$H106</f>
        <v>0</v>
      </c>
      <c r="R106" s="228">
        <f>(SUM('1.  LRAMVA Summary'!M$54:M$71)+SUM('1.  LRAMVA Summary'!M$72:M$73)*(MONTH($E106)-1)/12)*$H106</f>
        <v>0</v>
      </c>
      <c r="S106" s="228">
        <f>(SUM('1.  LRAMVA Summary'!N$54:N$71)+SUM('1.  LRAMVA Summary'!N$72:N$73)*(MONTH($E106)-1)/12)*$H106</f>
        <v>0</v>
      </c>
      <c r="T106" s="228">
        <f>(SUM('1.  LRAMVA Summary'!O$54:O$71)+SUM('1.  LRAMVA Summary'!O$72:O$73)*(MONTH($E106)-1)/12)*$H106</f>
        <v>0</v>
      </c>
      <c r="U106" s="228">
        <f>(SUM('1.  LRAMVA Summary'!P$54:P$71)+SUM('1.  LRAMVA Summary'!P$72:P$73)*(MONTH($E106)-1)/12)*$H106</f>
        <v>0</v>
      </c>
      <c r="V106" s="228">
        <f>(SUM('1.  LRAMVA Summary'!Q$54:Q$71)+SUM('1.  LRAMVA Summary'!Q$72:Q$73)*(MONTH($E106)-1)/12)*$H106</f>
        <v>0</v>
      </c>
      <c r="W106" s="229">
        <f t="shared" ref="W106:W116" si="49">SUM(I106:V106)</f>
        <v>0</v>
      </c>
    </row>
    <row r="107" spans="2:23" s="9" customFormat="1">
      <c r="B107" s="66"/>
      <c r="E107" s="212">
        <v>42795</v>
      </c>
      <c r="F107" s="212" t="s">
        <v>184</v>
      </c>
      <c r="G107" s="213" t="s">
        <v>65</v>
      </c>
      <c r="H107" s="238">
        <f t="shared" si="48"/>
        <v>9.1666666666666665E-4</v>
      </c>
      <c r="I107" s="228">
        <f>(SUM('1.  LRAMVA Summary'!D$54:D$71)+SUM('1.  LRAMVA Summary'!D$72:D$73)*(MONTH($E107)-1)/12)*$H107</f>
        <v>0</v>
      </c>
      <c r="J107" s="228">
        <f>(SUM('1.  LRAMVA Summary'!E$54:E$71)+SUM('1.  LRAMVA Summary'!E$72:E$73)*(MONTH($E107)-1)/12)*$H107</f>
        <v>0</v>
      </c>
      <c r="K107" s="228">
        <f>(SUM('1.  LRAMVA Summary'!F$54:F$71)+SUM('1.  LRAMVA Summary'!F$72:F$73)*(MONTH($E107)-1)/12)*$H107</f>
        <v>0</v>
      </c>
      <c r="L107" s="228">
        <f>(SUM('1.  LRAMVA Summary'!G$54:G$71)+SUM('1.  LRAMVA Summary'!G$72:G$73)*(MONTH($E107)-1)/12)*$H107</f>
        <v>0</v>
      </c>
      <c r="M107" s="228">
        <f>(SUM('1.  LRAMVA Summary'!H$54:H$71)+SUM('1.  LRAMVA Summary'!H$72:H$73)*(MONTH($E107)-1)/12)*$H107</f>
        <v>0</v>
      </c>
      <c r="N107" s="228">
        <f>(SUM('1.  LRAMVA Summary'!I$54:I$71)+SUM('1.  LRAMVA Summary'!I$72:I$73)*(MONTH($E107)-1)/12)*$H107</f>
        <v>0</v>
      </c>
      <c r="O107" s="228">
        <f>(SUM('1.  LRAMVA Summary'!J$54:J$71)+SUM('1.  LRAMVA Summary'!J$72:J$73)*(MONTH($E107)-1)/12)*$H107</f>
        <v>0</v>
      </c>
      <c r="P107" s="228">
        <f>(SUM('1.  LRAMVA Summary'!K$54:K$71)+SUM('1.  LRAMVA Summary'!K$72:K$73)*(MONTH($E107)-1)/12)*$H107</f>
        <v>0</v>
      </c>
      <c r="Q107" s="228">
        <f>(SUM('1.  LRAMVA Summary'!L$54:L$71)+SUM('1.  LRAMVA Summary'!L$72:L$73)*(MONTH($E107)-1)/12)*$H107</f>
        <v>0</v>
      </c>
      <c r="R107" s="228">
        <f>(SUM('1.  LRAMVA Summary'!M$54:M$71)+SUM('1.  LRAMVA Summary'!M$72:M$73)*(MONTH($E107)-1)/12)*$H107</f>
        <v>0</v>
      </c>
      <c r="S107" s="228">
        <f>(SUM('1.  LRAMVA Summary'!N$54:N$71)+SUM('1.  LRAMVA Summary'!N$72:N$73)*(MONTH($E107)-1)/12)*$H107</f>
        <v>0</v>
      </c>
      <c r="T107" s="228">
        <f>(SUM('1.  LRAMVA Summary'!O$54:O$71)+SUM('1.  LRAMVA Summary'!O$72:O$73)*(MONTH($E107)-1)/12)*$H107</f>
        <v>0</v>
      </c>
      <c r="U107" s="228">
        <f>(SUM('1.  LRAMVA Summary'!P$54:P$71)+SUM('1.  LRAMVA Summary'!P$72:P$73)*(MONTH($E107)-1)/12)*$H107</f>
        <v>0</v>
      </c>
      <c r="V107" s="228">
        <f>(SUM('1.  LRAMVA Summary'!Q$54:Q$71)+SUM('1.  LRAMVA Summary'!Q$72:Q$73)*(MONTH($E107)-1)/12)*$H107</f>
        <v>0</v>
      </c>
      <c r="W107" s="229">
        <f t="shared" si="49"/>
        <v>0</v>
      </c>
    </row>
    <row r="108" spans="2:23" s="8" customFormat="1">
      <c r="B108" s="237"/>
      <c r="E108" s="212">
        <v>42826</v>
      </c>
      <c r="F108" s="212" t="s">
        <v>184</v>
      </c>
      <c r="G108" s="213" t="s">
        <v>66</v>
      </c>
      <c r="H108" s="238">
        <f>$C$40/12</f>
        <v>9.1666666666666665E-4</v>
      </c>
      <c r="I108" s="228">
        <f>(SUM('1.  LRAMVA Summary'!D$54:D$71)+SUM('1.  LRAMVA Summary'!D$72:D$73)*(MONTH($E108)-1)/12)*$H108</f>
        <v>0</v>
      </c>
      <c r="J108" s="228">
        <f>(SUM('1.  LRAMVA Summary'!E$54:E$71)+SUM('1.  LRAMVA Summary'!E$72:E$73)*(MONTH($E108)-1)/12)*$H108</f>
        <v>0</v>
      </c>
      <c r="K108" s="228">
        <f>(SUM('1.  LRAMVA Summary'!F$54:F$71)+SUM('1.  LRAMVA Summary'!F$72:F$73)*(MONTH($E108)-1)/12)*$H108</f>
        <v>0</v>
      </c>
      <c r="L108" s="228">
        <f>(SUM('1.  LRAMVA Summary'!G$54:G$71)+SUM('1.  LRAMVA Summary'!G$72:G$73)*(MONTH($E108)-1)/12)*$H108</f>
        <v>0</v>
      </c>
      <c r="M108" s="228">
        <f>(SUM('1.  LRAMVA Summary'!H$54:H$71)+SUM('1.  LRAMVA Summary'!H$72:H$73)*(MONTH($E108)-1)/12)*$H108</f>
        <v>0</v>
      </c>
      <c r="N108" s="228">
        <f>(SUM('1.  LRAMVA Summary'!I$54:I$71)+SUM('1.  LRAMVA Summary'!I$72:I$73)*(MONTH($E108)-1)/12)*$H108</f>
        <v>0</v>
      </c>
      <c r="O108" s="228">
        <f>(SUM('1.  LRAMVA Summary'!J$54:J$71)+SUM('1.  LRAMVA Summary'!J$72:J$73)*(MONTH($E108)-1)/12)*$H108</f>
        <v>0</v>
      </c>
      <c r="P108" s="228">
        <f>(SUM('1.  LRAMVA Summary'!K$54:K$71)+SUM('1.  LRAMVA Summary'!K$72:K$73)*(MONTH($E108)-1)/12)*$H108</f>
        <v>0</v>
      </c>
      <c r="Q108" s="228">
        <f>(SUM('1.  LRAMVA Summary'!L$54:L$71)+SUM('1.  LRAMVA Summary'!L$72:L$73)*(MONTH($E108)-1)/12)*$H108</f>
        <v>0</v>
      </c>
      <c r="R108" s="228">
        <f>(SUM('1.  LRAMVA Summary'!M$54:M$71)+SUM('1.  LRAMVA Summary'!M$72:M$73)*(MONTH($E108)-1)/12)*$H108</f>
        <v>0</v>
      </c>
      <c r="S108" s="228">
        <f>(SUM('1.  LRAMVA Summary'!N$54:N$71)+SUM('1.  LRAMVA Summary'!N$72:N$73)*(MONTH($E108)-1)/12)*$H108</f>
        <v>0</v>
      </c>
      <c r="T108" s="228">
        <f>(SUM('1.  LRAMVA Summary'!O$54:O$71)+SUM('1.  LRAMVA Summary'!O$72:O$73)*(MONTH($E108)-1)/12)*$H108</f>
        <v>0</v>
      </c>
      <c r="U108" s="228">
        <f>(SUM('1.  LRAMVA Summary'!P$54:P$71)+SUM('1.  LRAMVA Summary'!P$72:P$73)*(MONTH($E108)-1)/12)*$H108</f>
        <v>0</v>
      </c>
      <c r="V108" s="228">
        <f>(SUM('1.  LRAMVA Summary'!Q$54:Q$71)+SUM('1.  LRAMVA Summary'!Q$72:Q$73)*(MONTH($E108)-1)/12)*$H108</f>
        <v>0</v>
      </c>
      <c r="W108" s="229">
        <f t="shared" si="49"/>
        <v>0</v>
      </c>
    </row>
    <row r="109" spans="2:23" s="9" customFormat="1">
      <c r="B109" s="66"/>
      <c r="E109" s="212">
        <v>42856</v>
      </c>
      <c r="F109" s="212" t="s">
        <v>184</v>
      </c>
      <c r="G109" s="213" t="s">
        <v>66</v>
      </c>
      <c r="H109" s="238">
        <f t="shared" ref="H109:H110" si="50">$C$40/12</f>
        <v>9.1666666666666665E-4</v>
      </c>
      <c r="I109" s="228">
        <f>(SUM('1.  LRAMVA Summary'!D$54:D$71)+SUM('1.  LRAMVA Summary'!D$72:D$73)*(MONTH($E109)-1)/12)*$H109</f>
        <v>0</v>
      </c>
      <c r="J109" s="228">
        <f>(SUM('1.  LRAMVA Summary'!E$54:E$71)+SUM('1.  LRAMVA Summary'!E$72:E$73)*(MONTH($E109)-1)/12)*$H109</f>
        <v>0</v>
      </c>
      <c r="K109" s="228">
        <f>(SUM('1.  LRAMVA Summary'!F$54:F$71)+SUM('1.  LRAMVA Summary'!F$72:F$73)*(MONTH($E109)-1)/12)*$H109</f>
        <v>0</v>
      </c>
      <c r="L109" s="228">
        <f>(SUM('1.  LRAMVA Summary'!G$54:G$71)+SUM('1.  LRAMVA Summary'!G$72:G$73)*(MONTH($E109)-1)/12)*$H109</f>
        <v>0</v>
      </c>
      <c r="M109" s="228">
        <f>(SUM('1.  LRAMVA Summary'!H$54:H$71)+SUM('1.  LRAMVA Summary'!H$72:H$73)*(MONTH($E109)-1)/12)*$H109</f>
        <v>0</v>
      </c>
      <c r="N109" s="228">
        <f>(SUM('1.  LRAMVA Summary'!I$54:I$71)+SUM('1.  LRAMVA Summary'!I$72:I$73)*(MONTH($E109)-1)/12)*$H109</f>
        <v>0</v>
      </c>
      <c r="O109" s="228">
        <f>(SUM('1.  LRAMVA Summary'!J$54:J$71)+SUM('1.  LRAMVA Summary'!J$72:J$73)*(MONTH($E109)-1)/12)*$H109</f>
        <v>0</v>
      </c>
      <c r="P109" s="228">
        <f>(SUM('1.  LRAMVA Summary'!K$54:K$71)+SUM('1.  LRAMVA Summary'!K$72:K$73)*(MONTH($E109)-1)/12)*$H109</f>
        <v>0</v>
      </c>
      <c r="Q109" s="228">
        <f>(SUM('1.  LRAMVA Summary'!L$54:L$71)+SUM('1.  LRAMVA Summary'!L$72:L$73)*(MONTH($E109)-1)/12)*$H109</f>
        <v>0</v>
      </c>
      <c r="R109" s="228">
        <f>(SUM('1.  LRAMVA Summary'!M$54:M$71)+SUM('1.  LRAMVA Summary'!M$72:M$73)*(MONTH($E109)-1)/12)*$H109</f>
        <v>0</v>
      </c>
      <c r="S109" s="228">
        <f>(SUM('1.  LRAMVA Summary'!N$54:N$71)+SUM('1.  LRAMVA Summary'!N$72:N$73)*(MONTH($E109)-1)/12)*$H109</f>
        <v>0</v>
      </c>
      <c r="T109" s="228">
        <f>(SUM('1.  LRAMVA Summary'!O$54:O$71)+SUM('1.  LRAMVA Summary'!O$72:O$73)*(MONTH($E109)-1)/12)*$H109</f>
        <v>0</v>
      </c>
      <c r="U109" s="228">
        <f>(SUM('1.  LRAMVA Summary'!P$54:P$71)+SUM('1.  LRAMVA Summary'!P$72:P$73)*(MONTH($E109)-1)/12)*$H109</f>
        <v>0</v>
      </c>
      <c r="V109" s="228">
        <f>(SUM('1.  LRAMVA Summary'!Q$54:Q$71)+SUM('1.  LRAMVA Summary'!Q$72:Q$73)*(MONTH($E109)-1)/12)*$H109</f>
        <v>0</v>
      </c>
      <c r="W109" s="229">
        <f t="shared" si="49"/>
        <v>0</v>
      </c>
    </row>
    <row r="110" spans="2:23" s="236" customFormat="1">
      <c r="B110" s="235"/>
      <c r="E110" s="212">
        <v>42887</v>
      </c>
      <c r="F110" s="212" t="s">
        <v>184</v>
      </c>
      <c r="G110" s="213" t="s">
        <v>66</v>
      </c>
      <c r="H110" s="238">
        <f t="shared" si="50"/>
        <v>9.1666666666666665E-4</v>
      </c>
      <c r="I110" s="228">
        <f>(SUM('1.  LRAMVA Summary'!D$54:D$71)+SUM('1.  LRAMVA Summary'!D$72:D$73)*(MONTH($E110)-1)/12)*$H110</f>
        <v>0</v>
      </c>
      <c r="J110" s="228">
        <f>(SUM('1.  LRAMVA Summary'!E$54:E$71)+SUM('1.  LRAMVA Summary'!E$72:E$73)*(MONTH($E110)-1)/12)*$H110</f>
        <v>0</v>
      </c>
      <c r="K110" s="228">
        <f>(SUM('1.  LRAMVA Summary'!F$54:F$71)+SUM('1.  LRAMVA Summary'!F$72:F$73)*(MONTH($E110)-1)/12)*$H110</f>
        <v>0</v>
      </c>
      <c r="L110" s="228">
        <f>(SUM('1.  LRAMVA Summary'!G$54:G$71)+SUM('1.  LRAMVA Summary'!G$72:G$73)*(MONTH($E110)-1)/12)*$H110</f>
        <v>0</v>
      </c>
      <c r="M110" s="228">
        <f>(SUM('1.  LRAMVA Summary'!H$54:H$71)+SUM('1.  LRAMVA Summary'!H$72:H$73)*(MONTH($E110)-1)/12)*$H110</f>
        <v>0</v>
      </c>
      <c r="N110" s="228">
        <f>(SUM('1.  LRAMVA Summary'!I$54:I$71)+SUM('1.  LRAMVA Summary'!I$72:I$73)*(MONTH($E110)-1)/12)*$H110</f>
        <v>0</v>
      </c>
      <c r="O110" s="228">
        <f>(SUM('1.  LRAMVA Summary'!J$54:J$71)+SUM('1.  LRAMVA Summary'!J$72:J$73)*(MONTH($E110)-1)/12)*$H110</f>
        <v>0</v>
      </c>
      <c r="P110" s="228">
        <f>(SUM('1.  LRAMVA Summary'!K$54:K$71)+SUM('1.  LRAMVA Summary'!K$72:K$73)*(MONTH($E110)-1)/12)*$H110</f>
        <v>0</v>
      </c>
      <c r="Q110" s="228">
        <f>(SUM('1.  LRAMVA Summary'!L$54:L$71)+SUM('1.  LRAMVA Summary'!L$72:L$73)*(MONTH($E110)-1)/12)*$H110</f>
        <v>0</v>
      </c>
      <c r="R110" s="228">
        <f>(SUM('1.  LRAMVA Summary'!M$54:M$71)+SUM('1.  LRAMVA Summary'!M$72:M$73)*(MONTH($E110)-1)/12)*$H110</f>
        <v>0</v>
      </c>
      <c r="S110" s="228">
        <f>(SUM('1.  LRAMVA Summary'!N$54:N$71)+SUM('1.  LRAMVA Summary'!N$72:N$73)*(MONTH($E110)-1)/12)*$H110</f>
        <v>0</v>
      </c>
      <c r="T110" s="228">
        <f>(SUM('1.  LRAMVA Summary'!O$54:O$71)+SUM('1.  LRAMVA Summary'!O$72:O$73)*(MONTH($E110)-1)/12)*$H110</f>
        <v>0</v>
      </c>
      <c r="U110" s="228">
        <f>(SUM('1.  LRAMVA Summary'!P$54:P$71)+SUM('1.  LRAMVA Summary'!P$72:P$73)*(MONTH($E110)-1)/12)*$H110</f>
        <v>0</v>
      </c>
      <c r="V110" s="228">
        <f>(SUM('1.  LRAMVA Summary'!Q$54:Q$71)+SUM('1.  LRAMVA Summary'!Q$72:Q$73)*(MONTH($E110)-1)/12)*$H110</f>
        <v>0</v>
      </c>
      <c r="W110" s="229">
        <f t="shared" si="49"/>
        <v>0</v>
      </c>
    </row>
    <row r="111" spans="2:23" s="9" customFormat="1">
      <c r="B111" s="66"/>
      <c r="E111" s="212">
        <v>42917</v>
      </c>
      <c r="F111" s="212" t="s">
        <v>184</v>
      </c>
      <c r="G111" s="213" t="s">
        <v>68</v>
      </c>
      <c r="H111" s="238">
        <f>$C$41/12</f>
        <v>9.1666666666666665E-4</v>
      </c>
      <c r="I111" s="228">
        <f>(SUM('1.  LRAMVA Summary'!D$54:D$71)+SUM('1.  LRAMVA Summary'!D$72:D$73)*(MONTH($E111)-1)/12)*$H111</f>
        <v>0</v>
      </c>
      <c r="J111" s="228">
        <f>(SUM('1.  LRAMVA Summary'!E$54:E$71)+SUM('1.  LRAMVA Summary'!E$72:E$73)*(MONTH($E111)-1)/12)*$H111</f>
        <v>0</v>
      </c>
      <c r="K111" s="228">
        <f>(SUM('1.  LRAMVA Summary'!F$54:F$71)+SUM('1.  LRAMVA Summary'!F$72:F$73)*(MONTH($E111)-1)/12)*$H111</f>
        <v>0</v>
      </c>
      <c r="L111" s="228">
        <f>(SUM('1.  LRAMVA Summary'!G$54:G$71)+SUM('1.  LRAMVA Summary'!G$72:G$73)*(MONTH($E111)-1)/12)*$H111</f>
        <v>0</v>
      </c>
      <c r="M111" s="228">
        <f>(SUM('1.  LRAMVA Summary'!H$54:H$71)+SUM('1.  LRAMVA Summary'!H$72:H$73)*(MONTH($E111)-1)/12)*$H111</f>
        <v>0</v>
      </c>
      <c r="N111" s="228">
        <f>(SUM('1.  LRAMVA Summary'!I$54:I$71)+SUM('1.  LRAMVA Summary'!I$72:I$73)*(MONTH($E111)-1)/12)*$H111</f>
        <v>0</v>
      </c>
      <c r="O111" s="228">
        <f>(SUM('1.  LRAMVA Summary'!J$54:J$71)+SUM('1.  LRAMVA Summary'!J$72:J$73)*(MONTH($E111)-1)/12)*$H111</f>
        <v>0</v>
      </c>
      <c r="P111" s="228">
        <f>(SUM('1.  LRAMVA Summary'!K$54:K$71)+SUM('1.  LRAMVA Summary'!K$72:K$73)*(MONTH($E111)-1)/12)*$H111</f>
        <v>0</v>
      </c>
      <c r="Q111" s="228">
        <f>(SUM('1.  LRAMVA Summary'!L$54:L$71)+SUM('1.  LRAMVA Summary'!L$72:L$73)*(MONTH($E111)-1)/12)*$H111</f>
        <v>0</v>
      </c>
      <c r="R111" s="228">
        <f>(SUM('1.  LRAMVA Summary'!M$54:M$71)+SUM('1.  LRAMVA Summary'!M$72:M$73)*(MONTH($E111)-1)/12)*$H111</f>
        <v>0</v>
      </c>
      <c r="S111" s="228">
        <f>(SUM('1.  LRAMVA Summary'!N$54:N$71)+SUM('1.  LRAMVA Summary'!N$72:N$73)*(MONTH($E111)-1)/12)*$H111</f>
        <v>0</v>
      </c>
      <c r="T111" s="228">
        <f>(SUM('1.  LRAMVA Summary'!O$54:O$71)+SUM('1.  LRAMVA Summary'!O$72:O$73)*(MONTH($E111)-1)/12)*$H111</f>
        <v>0</v>
      </c>
      <c r="U111" s="228">
        <f>(SUM('1.  LRAMVA Summary'!P$54:P$71)+SUM('1.  LRAMVA Summary'!P$72:P$73)*(MONTH($E111)-1)/12)*$H111</f>
        <v>0</v>
      </c>
      <c r="V111" s="228">
        <f>(SUM('1.  LRAMVA Summary'!Q$54:Q$71)+SUM('1.  LRAMVA Summary'!Q$72:Q$73)*(MONTH($E111)-1)/12)*$H111</f>
        <v>0</v>
      </c>
      <c r="W111" s="229">
        <f t="shared" si="49"/>
        <v>0</v>
      </c>
    </row>
    <row r="112" spans="2:23" s="9" customFormat="1">
      <c r="B112" s="66"/>
      <c r="E112" s="212">
        <v>42948</v>
      </c>
      <c r="F112" s="212" t="s">
        <v>184</v>
      </c>
      <c r="G112" s="213" t="s">
        <v>68</v>
      </c>
      <c r="H112" s="238">
        <f t="shared" ref="H112:H113" si="51">$C$41/12</f>
        <v>9.1666666666666665E-4</v>
      </c>
      <c r="I112" s="228">
        <f>(SUM('1.  LRAMVA Summary'!D$54:D$71)+SUM('1.  LRAMVA Summary'!D$72:D$73)*(MONTH($E112)-1)/12)*$H112</f>
        <v>0</v>
      </c>
      <c r="J112" s="228">
        <f>(SUM('1.  LRAMVA Summary'!E$54:E$71)+SUM('1.  LRAMVA Summary'!E$72:E$73)*(MONTH($E112)-1)/12)*$H112</f>
        <v>0</v>
      </c>
      <c r="K112" s="228">
        <f>(SUM('1.  LRAMVA Summary'!F$54:F$71)+SUM('1.  LRAMVA Summary'!F$72:F$73)*(MONTH($E112)-1)/12)*$H112</f>
        <v>0</v>
      </c>
      <c r="L112" s="228">
        <f>(SUM('1.  LRAMVA Summary'!G$54:G$71)+SUM('1.  LRAMVA Summary'!G$72:G$73)*(MONTH($E112)-1)/12)*$H112</f>
        <v>0</v>
      </c>
      <c r="M112" s="228">
        <f>(SUM('1.  LRAMVA Summary'!H$54:H$71)+SUM('1.  LRAMVA Summary'!H$72:H$73)*(MONTH($E112)-1)/12)*$H112</f>
        <v>0</v>
      </c>
      <c r="N112" s="228">
        <f>(SUM('1.  LRAMVA Summary'!I$54:I$71)+SUM('1.  LRAMVA Summary'!I$72:I$73)*(MONTH($E112)-1)/12)*$H112</f>
        <v>0</v>
      </c>
      <c r="O112" s="228">
        <f>(SUM('1.  LRAMVA Summary'!J$54:J$71)+SUM('1.  LRAMVA Summary'!J$72:J$73)*(MONTH($E112)-1)/12)*$H112</f>
        <v>0</v>
      </c>
      <c r="P112" s="228">
        <f>(SUM('1.  LRAMVA Summary'!K$54:K$71)+SUM('1.  LRAMVA Summary'!K$72:K$73)*(MONTH($E112)-1)/12)*$H112</f>
        <v>0</v>
      </c>
      <c r="Q112" s="228">
        <f>(SUM('1.  LRAMVA Summary'!L$54:L$71)+SUM('1.  LRAMVA Summary'!L$72:L$73)*(MONTH($E112)-1)/12)*$H112</f>
        <v>0</v>
      </c>
      <c r="R112" s="228">
        <f>(SUM('1.  LRAMVA Summary'!M$54:M$71)+SUM('1.  LRAMVA Summary'!M$72:M$73)*(MONTH($E112)-1)/12)*$H112</f>
        <v>0</v>
      </c>
      <c r="S112" s="228">
        <f>(SUM('1.  LRAMVA Summary'!N$54:N$71)+SUM('1.  LRAMVA Summary'!N$72:N$73)*(MONTH($E112)-1)/12)*$H112</f>
        <v>0</v>
      </c>
      <c r="T112" s="228">
        <f>(SUM('1.  LRAMVA Summary'!O$54:O$71)+SUM('1.  LRAMVA Summary'!O$72:O$73)*(MONTH($E112)-1)/12)*$H112</f>
        <v>0</v>
      </c>
      <c r="U112" s="228">
        <f>(SUM('1.  LRAMVA Summary'!P$54:P$71)+SUM('1.  LRAMVA Summary'!P$72:P$73)*(MONTH($E112)-1)/12)*$H112</f>
        <v>0</v>
      </c>
      <c r="V112" s="228">
        <f>(SUM('1.  LRAMVA Summary'!Q$54:Q$71)+SUM('1.  LRAMVA Summary'!Q$72:Q$73)*(MONTH($E112)-1)/12)*$H112</f>
        <v>0</v>
      </c>
      <c r="W112" s="229">
        <f t="shared" si="49"/>
        <v>0</v>
      </c>
    </row>
    <row r="113" spans="2:23" s="9" customFormat="1">
      <c r="B113" s="66"/>
      <c r="E113" s="212">
        <v>42979</v>
      </c>
      <c r="F113" s="212" t="s">
        <v>184</v>
      </c>
      <c r="G113" s="213" t="s">
        <v>68</v>
      </c>
      <c r="H113" s="238">
        <f t="shared" si="51"/>
        <v>9.1666666666666665E-4</v>
      </c>
      <c r="I113" s="228">
        <f>(SUM('1.  LRAMVA Summary'!D$54:D$71)+SUM('1.  LRAMVA Summary'!D$72:D$73)*(MONTH($E113)-1)/12)*$H113</f>
        <v>0</v>
      </c>
      <c r="J113" s="228">
        <f>(SUM('1.  LRAMVA Summary'!E$54:E$71)+SUM('1.  LRAMVA Summary'!E$72:E$73)*(MONTH($E113)-1)/12)*$H113</f>
        <v>0</v>
      </c>
      <c r="K113" s="228">
        <f>(SUM('1.  LRAMVA Summary'!F$54:F$71)+SUM('1.  LRAMVA Summary'!F$72:F$73)*(MONTH($E113)-1)/12)*$H113</f>
        <v>0</v>
      </c>
      <c r="L113" s="228">
        <f>(SUM('1.  LRAMVA Summary'!G$54:G$71)+SUM('1.  LRAMVA Summary'!G$72:G$73)*(MONTH($E113)-1)/12)*$H113</f>
        <v>0</v>
      </c>
      <c r="M113" s="228">
        <f>(SUM('1.  LRAMVA Summary'!H$54:H$71)+SUM('1.  LRAMVA Summary'!H$72:H$73)*(MONTH($E113)-1)/12)*$H113</f>
        <v>0</v>
      </c>
      <c r="N113" s="228">
        <f>(SUM('1.  LRAMVA Summary'!I$54:I$71)+SUM('1.  LRAMVA Summary'!I$72:I$73)*(MONTH($E113)-1)/12)*$H113</f>
        <v>0</v>
      </c>
      <c r="O113" s="228">
        <f>(SUM('1.  LRAMVA Summary'!J$54:J$71)+SUM('1.  LRAMVA Summary'!J$72:J$73)*(MONTH($E113)-1)/12)*$H113</f>
        <v>0</v>
      </c>
      <c r="P113" s="228">
        <f>(SUM('1.  LRAMVA Summary'!K$54:K$71)+SUM('1.  LRAMVA Summary'!K$72:K$73)*(MONTH($E113)-1)/12)*$H113</f>
        <v>0</v>
      </c>
      <c r="Q113" s="228">
        <f>(SUM('1.  LRAMVA Summary'!L$54:L$71)+SUM('1.  LRAMVA Summary'!L$72:L$73)*(MONTH($E113)-1)/12)*$H113</f>
        <v>0</v>
      </c>
      <c r="R113" s="228">
        <f>(SUM('1.  LRAMVA Summary'!M$54:M$71)+SUM('1.  LRAMVA Summary'!M$72:M$73)*(MONTH($E113)-1)/12)*$H113</f>
        <v>0</v>
      </c>
      <c r="S113" s="228">
        <f>(SUM('1.  LRAMVA Summary'!N$54:N$71)+SUM('1.  LRAMVA Summary'!N$72:N$73)*(MONTH($E113)-1)/12)*$H113</f>
        <v>0</v>
      </c>
      <c r="T113" s="228">
        <f>(SUM('1.  LRAMVA Summary'!O$54:O$71)+SUM('1.  LRAMVA Summary'!O$72:O$73)*(MONTH($E113)-1)/12)*$H113</f>
        <v>0</v>
      </c>
      <c r="U113" s="228">
        <f>(SUM('1.  LRAMVA Summary'!P$54:P$71)+SUM('1.  LRAMVA Summary'!P$72:P$73)*(MONTH($E113)-1)/12)*$H113</f>
        <v>0</v>
      </c>
      <c r="V113" s="228">
        <f>(SUM('1.  LRAMVA Summary'!Q$54:Q$71)+SUM('1.  LRAMVA Summary'!Q$72:Q$73)*(MONTH($E113)-1)/12)*$H113</f>
        <v>0</v>
      </c>
      <c r="W113" s="229">
        <f t="shared" si="49"/>
        <v>0</v>
      </c>
    </row>
    <row r="114" spans="2:23" s="9" customFormat="1">
      <c r="B114" s="66"/>
      <c r="E114" s="212">
        <v>43009</v>
      </c>
      <c r="F114" s="212" t="s">
        <v>184</v>
      </c>
      <c r="G114" s="213" t="s">
        <v>69</v>
      </c>
      <c r="H114" s="238">
        <f>$C$42/12</f>
        <v>1.25E-3</v>
      </c>
      <c r="I114" s="228">
        <f>(SUM('1.  LRAMVA Summary'!D$54:D$71)+SUM('1.  LRAMVA Summary'!D$72:D$73)*(MONTH($E114)-1)/12)*$H114</f>
        <v>0</v>
      </c>
      <c r="J114" s="228">
        <f>(SUM('1.  LRAMVA Summary'!E$54:E$71)+SUM('1.  LRAMVA Summary'!E$72:E$73)*(MONTH($E114)-1)/12)*$H114</f>
        <v>0</v>
      </c>
      <c r="K114" s="228">
        <f>(SUM('1.  LRAMVA Summary'!F$54:F$71)+SUM('1.  LRAMVA Summary'!F$72:F$73)*(MONTH($E114)-1)/12)*$H114</f>
        <v>0</v>
      </c>
      <c r="L114" s="228">
        <f>(SUM('1.  LRAMVA Summary'!G$54:G$71)+SUM('1.  LRAMVA Summary'!G$72:G$73)*(MONTH($E114)-1)/12)*$H114</f>
        <v>0</v>
      </c>
      <c r="M114" s="228">
        <f>(SUM('1.  LRAMVA Summary'!H$54:H$71)+SUM('1.  LRAMVA Summary'!H$72:H$73)*(MONTH($E114)-1)/12)*$H114</f>
        <v>0</v>
      </c>
      <c r="N114" s="228">
        <f>(SUM('1.  LRAMVA Summary'!I$54:I$71)+SUM('1.  LRAMVA Summary'!I$72:I$73)*(MONTH($E114)-1)/12)*$H114</f>
        <v>0</v>
      </c>
      <c r="O114" s="228">
        <f>(SUM('1.  LRAMVA Summary'!J$54:J$71)+SUM('1.  LRAMVA Summary'!J$72:J$73)*(MONTH($E114)-1)/12)*$H114</f>
        <v>0</v>
      </c>
      <c r="P114" s="228">
        <f>(SUM('1.  LRAMVA Summary'!K$54:K$71)+SUM('1.  LRAMVA Summary'!K$72:K$73)*(MONTH($E114)-1)/12)*$H114</f>
        <v>0</v>
      </c>
      <c r="Q114" s="228">
        <f>(SUM('1.  LRAMVA Summary'!L$54:L$71)+SUM('1.  LRAMVA Summary'!L$72:L$73)*(MONTH($E114)-1)/12)*$H114</f>
        <v>0</v>
      </c>
      <c r="R114" s="228">
        <f>(SUM('1.  LRAMVA Summary'!M$54:M$71)+SUM('1.  LRAMVA Summary'!M$72:M$73)*(MONTH($E114)-1)/12)*$H114</f>
        <v>0</v>
      </c>
      <c r="S114" s="228">
        <f>(SUM('1.  LRAMVA Summary'!N$54:N$71)+SUM('1.  LRAMVA Summary'!N$72:N$73)*(MONTH($E114)-1)/12)*$H114</f>
        <v>0</v>
      </c>
      <c r="T114" s="228">
        <f>(SUM('1.  LRAMVA Summary'!O$54:O$71)+SUM('1.  LRAMVA Summary'!O$72:O$73)*(MONTH($E114)-1)/12)*$H114</f>
        <v>0</v>
      </c>
      <c r="U114" s="228">
        <f>(SUM('1.  LRAMVA Summary'!P$54:P$71)+SUM('1.  LRAMVA Summary'!P$72:P$73)*(MONTH($E114)-1)/12)*$H114</f>
        <v>0</v>
      </c>
      <c r="V114" s="228">
        <f>(SUM('1.  LRAMVA Summary'!Q$54:Q$71)+SUM('1.  LRAMVA Summary'!Q$72:Q$73)*(MONTH($E114)-1)/12)*$H114</f>
        <v>0</v>
      </c>
      <c r="W114" s="229">
        <f t="shared" si="49"/>
        <v>0</v>
      </c>
    </row>
    <row r="115" spans="2:23" s="9" customFormat="1">
      <c r="B115" s="66"/>
      <c r="E115" s="212">
        <v>43040</v>
      </c>
      <c r="F115" s="212" t="s">
        <v>184</v>
      </c>
      <c r="G115" s="213" t="s">
        <v>69</v>
      </c>
      <c r="H115" s="238">
        <f t="shared" ref="H115:H116" si="52">$C$42/12</f>
        <v>1.25E-3</v>
      </c>
      <c r="I115" s="228">
        <f>(SUM('1.  LRAMVA Summary'!D$54:D$71)+SUM('1.  LRAMVA Summary'!D$72:D$73)*(MONTH($E115)-1)/12)*$H115</f>
        <v>0</v>
      </c>
      <c r="J115" s="228">
        <f>(SUM('1.  LRAMVA Summary'!E$54:E$71)+SUM('1.  LRAMVA Summary'!E$72:E$73)*(MONTH($E115)-1)/12)*$H115</f>
        <v>0</v>
      </c>
      <c r="K115" s="228">
        <f>(SUM('1.  LRAMVA Summary'!F$54:F$71)+SUM('1.  LRAMVA Summary'!F$72:F$73)*(MONTH($E115)-1)/12)*$H115</f>
        <v>0</v>
      </c>
      <c r="L115" s="228">
        <f>(SUM('1.  LRAMVA Summary'!G$54:G$71)+SUM('1.  LRAMVA Summary'!G$72:G$73)*(MONTH($E115)-1)/12)*$H115</f>
        <v>0</v>
      </c>
      <c r="M115" s="228">
        <f>(SUM('1.  LRAMVA Summary'!H$54:H$71)+SUM('1.  LRAMVA Summary'!H$72:H$73)*(MONTH($E115)-1)/12)*$H115</f>
        <v>0</v>
      </c>
      <c r="N115" s="228">
        <f>(SUM('1.  LRAMVA Summary'!I$54:I$71)+SUM('1.  LRAMVA Summary'!I$72:I$73)*(MONTH($E115)-1)/12)*$H115</f>
        <v>0</v>
      </c>
      <c r="O115" s="228">
        <f>(SUM('1.  LRAMVA Summary'!J$54:J$71)+SUM('1.  LRAMVA Summary'!J$72:J$73)*(MONTH($E115)-1)/12)*$H115</f>
        <v>0</v>
      </c>
      <c r="P115" s="228">
        <f>(SUM('1.  LRAMVA Summary'!K$54:K$71)+SUM('1.  LRAMVA Summary'!K$72:K$73)*(MONTH($E115)-1)/12)*$H115</f>
        <v>0</v>
      </c>
      <c r="Q115" s="228">
        <f>(SUM('1.  LRAMVA Summary'!L$54:L$71)+SUM('1.  LRAMVA Summary'!L$72:L$73)*(MONTH($E115)-1)/12)*$H115</f>
        <v>0</v>
      </c>
      <c r="R115" s="228">
        <f>(SUM('1.  LRAMVA Summary'!M$54:M$71)+SUM('1.  LRAMVA Summary'!M$72:M$73)*(MONTH($E115)-1)/12)*$H115</f>
        <v>0</v>
      </c>
      <c r="S115" s="228">
        <f>(SUM('1.  LRAMVA Summary'!N$54:N$71)+SUM('1.  LRAMVA Summary'!N$72:N$73)*(MONTH($E115)-1)/12)*$H115</f>
        <v>0</v>
      </c>
      <c r="T115" s="228">
        <f>(SUM('1.  LRAMVA Summary'!O$54:O$71)+SUM('1.  LRAMVA Summary'!O$72:O$73)*(MONTH($E115)-1)/12)*$H115</f>
        <v>0</v>
      </c>
      <c r="U115" s="228">
        <f>(SUM('1.  LRAMVA Summary'!P$54:P$71)+SUM('1.  LRAMVA Summary'!P$72:P$73)*(MONTH($E115)-1)/12)*$H115</f>
        <v>0</v>
      </c>
      <c r="V115" s="228">
        <f>(SUM('1.  LRAMVA Summary'!Q$54:Q$71)+SUM('1.  LRAMVA Summary'!Q$72:Q$73)*(MONTH($E115)-1)/12)*$H115</f>
        <v>0</v>
      </c>
      <c r="W115" s="229">
        <f t="shared" si="49"/>
        <v>0</v>
      </c>
    </row>
    <row r="116" spans="2:23" s="9" customFormat="1">
      <c r="B116" s="66"/>
      <c r="E116" s="212">
        <v>43070</v>
      </c>
      <c r="F116" s="212" t="s">
        <v>184</v>
      </c>
      <c r="G116" s="213" t="s">
        <v>69</v>
      </c>
      <c r="H116" s="238">
        <f t="shared" si="52"/>
        <v>1.25E-3</v>
      </c>
      <c r="I116" s="228">
        <f>(SUM('1.  LRAMVA Summary'!D$54:D$71)+SUM('1.  LRAMVA Summary'!D$72:D$73)*(MONTH($E116)-1)/12)*$H116</f>
        <v>0</v>
      </c>
      <c r="J116" s="228">
        <f>(SUM('1.  LRAMVA Summary'!E$54:E$71)+SUM('1.  LRAMVA Summary'!E$72:E$73)*(MONTH($E116)-1)/12)*$H116</f>
        <v>0</v>
      </c>
      <c r="K116" s="228">
        <f>(SUM('1.  LRAMVA Summary'!F$54:F$71)+SUM('1.  LRAMVA Summary'!F$72:F$73)*(MONTH($E116)-1)/12)*$H116</f>
        <v>0</v>
      </c>
      <c r="L116" s="228">
        <f>(SUM('1.  LRAMVA Summary'!G$54:G$71)+SUM('1.  LRAMVA Summary'!G$72:G$73)*(MONTH($E116)-1)/12)*$H116</f>
        <v>0</v>
      </c>
      <c r="M116" s="228">
        <f>(SUM('1.  LRAMVA Summary'!H$54:H$71)+SUM('1.  LRAMVA Summary'!H$72:H$73)*(MONTH($E116)-1)/12)*$H116</f>
        <v>0</v>
      </c>
      <c r="N116" s="228">
        <f>(SUM('1.  LRAMVA Summary'!I$54:I$71)+SUM('1.  LRAMVA Summary'!I$72:I$73)*(MONTH($E116)-1)/12)*$H116</f>
        <v>0</v>
      </c>
      <c r="O116" s="228">
        <f>(SUM('1.  LRAMVA Summary'!J$54:J$71)+SUM('1.  LRAMVA Summary'!J$72:J$73)*(MONTH($E116)-1)/12)*$H116</f>
        <v>0</v>
      </c>
      <c r="P116" s="228">
        <f>(SUM('1.  LRAMVA Summary'!K$54:K$71)+SUM('1.  LRAMVA Summary'!K$72:K$73)*(MONTH($E116)-1)/12)*$H116</f>
        <v>0</v>
      </c>
      <c r="Q116" s="228">
        <f>(SUM('1.  LRAMVA Summary'!L$54:L$71)+SUM('1.  LRAMVA Summary'!L$72:L$73)*(MONTH($E116)-1)/12)*$H116</f>
        <v>0</v>
      </c>
      <c r="R116" s="228">
        <f>(SUM('1.  LRAMVA Summary'!M$54:M$71)+SUM('1.  LRAMVA Summary'!M$72:M$73)*(MONTH($E116)-1)/12)*$H116</f>
        <v>0</v>
      </c>
      <c r="S116" s="228">
        <f>(SUM('1.  LRAMVA Summary'!N$54:N$71)+SUM('1.  LRAMVA Summary'!N$72:N$73)*(MONTH($E116)-1)/12)*$H116</f>
        <v>0</v>
      </c>
      <c r="T116" s="228">
        <f>(SUM('1.  LRAMVA Summary'!O$54:O$71)+SUM('1.  LRAMVA Summary'!O$72:O$73)*(MONTH($E116)-1)/12)*$H116</f>
        <v>0</v>
      </c>
      <c r="U116" s="228">
        <f>(SUM('1.  LRAMVA Summary'!P$54:P$71)+SUM('1.  LRAMVA Summary'!P$72:P$73)*(MONTH($E116)-1)/12)*$H116</f>
        <v>0</v>
      </c>
      <c r="V116" s="228">
        <f>(SUM('1.  LRAMVA Summary'!Q$54:Q$71)+SUM('1.  LRAMVA Summary'!Q$72:Q$73)*(MONTH($E116)-1)/12)*$H116</f>
        <v>0</v>
      </c>
      <c r="W116" s="229">
        <f t="shared" si="49"/>
        <v>0</v>
      </c>
    </row>
    <row r="117" spans="2:23" s="9" customFormat="1" ht="15" thickBot="1">
      <c r="B117" s="66"/>
      <c r="E117" s="214" t="s">
        <v>466</v>
      </c>
      <c r="F117" s="214"/>
      <c r="G117" s="215"/>
      <c r="H117" s="216"/>
      <c r="I117" s="217">
        <f>SUM(I104:I116)</f>
        <v>0</v>
      </c>
      <c r="J117" s="217">
        <f>SUM(J104:J116)</f>
        <v>0</v>
      </c>
      <c r="K117" s="217">
        <f t="shared" ref="K117:O117" si="53">SUM(K104:K116)</f>
        <v>0</v>
      </c>
      <c r="L117" s="217">
        <f t="shared" si="53"/>
        <v>0</v>
      </c>
      <c r="M117" s="217">
        <f t="shared" si="53"/>
        <v>0</v>
      </c>
      <c r="N117" s="217">
        <f t="shared" si="53"/>
        <v>0</v>
      </c>
      <c r="O117" s="217">
        <f t="shared" si="53"/>
        <v>0</v>
      </c>
      <c r="P117" s="217">
        <f t="shared" ref="P117:V117" si="54">SUM(P104:P116)</f>
        <v>0</v>
      </c>
      <c r="Q117" s="217">
        <f t="shared" si="54"/>
        <v>0</v>
      </c>
      <c r="R117" s="217">
        <f t="shared" si="54"/>
        <v>0</v>
      </c>
      <c r="S117" s="217">
        <f t="shared" si="54"/>
        <v>0</v>
      </c>
      <c r="T117" s="217">
        <f t="shared" si="54"/>
        <v>0</v>
      </c>
      <c r="U117" s="217">
        <f t="shared" si="54"/>
        <v>0</v>
      </c>
      <c r="V117" s="217">
        <f t="shared" si="54"/>
        <v>0</v>
      </c>
      <c r="W117" s="217">
        <f>SUM(W104:W116)</f>
        <v>0</v>
      </c>
    </row>
    <row r="118" spans="2:23" s="9" customFormat="1" ht="15" thickTop="1">
      <c r="B118" s="66"/>
      <c r="E118" s="218" t="s">
        <v>67</v>
      </c>
      <c r="F118" s="218"/>
      <c r="G118" s="219"/>
      <c r="H118" s="220"/>
      <c r="I118" s="221"/>
      <c r="J118" s="221"/>
      <c r="K118" s="221"/>
      <c r="L118" s="221"/>
      <c r="M118" s="221"/>
      <c r="N118" s="221"/>
      <c r="O118" s="221"/>
      <c r="P118" s="221"/>
      <c r="Q118" s="221"/>
      <c r="R118" s="221"/>
      <c r="S118" s="221"/>
      <c r="T118" s="221"/>
      <c r="U118" s="221"/>
      <c r="V118" s="221"/>
      <c r="W118" s="222"/>
    </row>
    <row r="119" spans="2:23" s="9" customFormat="1">
      <c r="B119" s="66"/>
      <c r="E119" s="223" t="s">
        <v>430</v>
      </c>
      <c r="F119" s="223"/>
      <c r="G119" s="224"/>
      <c r="H119" s="225"/>
      <c r="I119" s="226">
        <f>I117+I118</f>
        <v>0</v>
      </c>
      <c r="J119" s="226">
        <f t="shared" ref="J119" si="55">J117+J118</f>
        <v>0</v>
      </c>
      <c r="K119" s="226">
        <f t="shared" ref="K119" si="56">K117+K118</f>
        <v>0</v>
      </c>
      <c r="L119" s="226">
        <f t="shared" ref="L119" si="57">L117+L118</f>
        <v>0</v>
      </c>
      <c r="M119" s="226">
        <f t="shared" ref="M119" si="58">M117+M118</f>
        <v>0</v>
      </c>
      <c r="N119" s="226">
        <f t="shared" ref="N119" si="59">N117+N118</f>
        <v>0</v>
      </c>
      <c r="O119" s="226">
        <f t="shared" ref="O119:V119" si="60">O117+O118</f>
        <v>0</v>
      </c>
      <c r="P119" s="226">
        <f t="shared" si="60"/>
        <v>0</v>
      </c>
      <c r="Q119" s="226">
        <f t="shared" si="60"/>
        <v>0</v>
      </c>
      <c r="R119" s="226">
        <f t="shared" si="60"/>
        <v>0</v>
      </c>
      <c r="S119" s="226">
        <f t="shared" si="60"/>
        <v>0</v>
      </c>
      <c r="T119" s="226">
        <f t="shared" si="60"/>
        <v>0</v>
      </c>
      <c r="U119" s="226">
        <f t="shared" si="60"/>
        <v>0</v>
      </c>
      <c r="V119" s="226">
        <f t="shared" si="60"/>
        <v>0</v>
      </c>
      <c r="W119" s="226">
        <f t="shared" ref="W119" si="61">W117+W118</f>
        <v>0</v>
      </c>
    </row>
    <row r="120" spans="2:23" s="9" customFormat="1">
      <c r="B120" s="66"/>
      <c r="E120" s="212">
        <v>43101</v>
      </c>
      <c r="F120" s="212" t="s">
        <v>185</v>
      </c>
      <c r="G120" s="213" t="s">
        <v>65</v>
      </c>
      <c r="H120" s="238">
        <f>$C$43/12</f>
        <v>1.25E-3</v>
      </c>
      <c r="I120" s="228">
        <f>(SUM('1.  LRAMVA Summary'!D$54:D$74)+SUM('1.  LRAMVA Summary'!D$75:D$76)*(MONTH($E120)-1)/12)*$H120</f>
        <v>0</v>
      </c>
      <c r="J120" s="228">
        <f>(SUM('1.  LRAMVA Summary'!E$54:E$74)+SUM('1.  LRAMVA Summary'!E$75:E$76)*(MONTH($E120)-1)/12)*$H120</f>
        <v>0</v>
      </c>
      <c r="K120" s="228">
        <f>(SUM('1.  LRAMVA Summary'!F$54:F$74)+SUM('1.  LRAMVA Summary'!F$75:F$76)*(MONTH($E120)-1)/12)*$H120</f>
        <v>0</v>
      </c>
      <c r="L120" s="228">
        <f>(SUM('1.  LRAMVA Summary'!G$54:G$74)+SUM('1.  LRAMVA Summary'!G$75:G$76)*(MONTH($E120)-1)/12)*$H120</f>
        <v>0</v>
      </c>
      <c r="M120" s="228">
        <f>(SUM('1.  LRAMVA Summary'!H$54:H$74)+SUM('1.  LRAMVA Summary'!H$75:H$76)*(MONTH($E120)-1)/12)*$H120</f>
        <v>0</v>
      </c>
      <c r="N120" s="228">
        <f>(SUM('1.  LRAMVA Summary'!I$54:I$74)+SUM('1.  LRAMVA Summary'!I$75:I$76)*(MONTH($E120)-1)/12)*$H120</f>
        <v>0</v>
      </c>
      <c r="O120" s="228">
        <f>(SUM('1.  LRAMVA Summary'!J$54:J$74)+SUM('1.  LRAMVA Summary'!J$75:J$76)*(MONTH($E120)-1)/12)*$H120</f>
        <v>0</v>
      </c>
      <c r="P120" s="228">
        <f>(SUM('1.  LRAMVA Summary'!K$54:K$74)+SUM('1.  LRAMVA Summary'!K$75:K$76)*(MONTH($E120)-1)/12)*$H120</f>
        <v>0</v>
      </c>
      <c r="Q120" s="228">
        <f>(SUM('1.  LRAMVA Summary'!L$54:L$74)+SUM('1.  LRAMVA Summary'!L$75:L$76)*(MONTH($E120)-1)/12)*$H120</f>
        <v>0</v>
      </c>
      <c r="R120" s="228">
        <f>(SUM('1.  LRAMVA Summary'!M$54:M$74)+SUM('1.  LRAMVA Summary'!M$75:M$76)*(MONTH($E120)-1)/12)*$H120</f>
        <v>0</v>
      </c>
      <c r="S120" s="228">
        <f>(SUM('1.  LRAMVA Summary'!N$54:N$74)+SUM('1.  LRAMVA Summary'!N$75:N$76)*(MONTH($E120)-1)/12)*$H120</f>
        <v>0</v>
      </c>
      <c r="T120" s="228">
        <f>(SUM('1.  LRAMVA Summary'!O$54:O$74)+SUM('1.  LRAMVA Summary'!O$75:O$76)*(MONTH($E120)-1)/12)*$H120</f>
        <v>0</v>
      </c>
      <c r="U120" s="228">
        <f>(SUM('1.  LRAMVA Summary'!P$54:P$74)+SUM('1.  LRAMVA Summary'!P$75:P$76)*(MONTH($E120)-1)/12)*$H120</f>
        <v>0</v>
      </c>
      <c r="V120" s="228">
        <f>(SUM('1.  LRAMVA Summary'!Q$54:Q$74)+SUM('1.  LRAMVA Summary'!Q$75:Q$76)*(MONTH($E120)-1)/12)*$H120</f>
        <v>0</v>
      </c>
      <c r="W120" s="229">
        <f>SUM(I120:V120)</f>
        <v>0</v>
      </c>
    </row>
    <row r="121" spans="2:23" s="9" customFormat="1">
      <c r="B121" s="66"/>
      <c r="E121" s="212">
        <v>43132</v>
      </c>
      <c r="F121" s="212" t="s">
        <v>185</v>
      </c>
      <c r="G121" s="213" t="s">
        <v>65</v>
      </c>
      <c r="H121" s="238">
        <f t="shared" ref="H121:H122" si="62">$C$43/12</f>
        <v>1.25E-3</v>
      </c>
      <c r="I121" s="228">
        <f>(SUM('1.  LRAMVA Summary'!D$54:D$74)+SUM('1.  LRAMVA Summary'!D$75:D$76)*(MONTH($E121)-1)/12)*$H121</f>
        <v>0.77334668129944151</v>
      </c>
      <c r="J121" s="228">
        <f>(SUM('1.  LRAMVA Summary'!E$54:E$74)+SUM('1.  LRAMVA Summary'!E$75:E$76)*(MONTH($E121)-1)/12)*$H121</f>
        <v>1.7455808856222135</v>
      </c>
      <c r="K121" s="228">
        <f>(SUM('1.  LRAMVA Summary'!F$54:F$74)+SUM('1.  LRAMVA Summary'!F$75:F$76)*(MONTH($E121)-1)/12)*$H121</f>
        <v>0.65811481771720237</v>
      </c>
      <c r="L121" s="228">
        <f>(SUM('1.  LRAMVA Summary'!G$54:G$74)+SUM('1.  LRAMVA Summary'!G$75:G$76)*(MONTH($E121)-1)/12)*$H121</f>
        <v>0</v>
      </c>
      <c r="M121" s="228">
        <f>(SUM('1.  LRAMVA Summary'!H$54:H$74)+SUM('1.  LRAMVA Summary'!H$75:H$76)*(MONTH($E121)-1)/12)*$H121</f>
        <v>0</v>
      </c>
      <c r="N121" s="228">
        <f>(SUM('1.  LRAMVA Summary'!I$54:I$74)+SUM('1.  LRAMVA Summary'!I$75:I$76)*(MONTH($E121)-1)/12)*$H121</f>
        <v>0</v>
      </c>
      <c r="O121" s="228">
        <f>(SUM('1.  LRAMVA Summary'!J$54:J$74)+SUM('1.  LRAMVA Summary'!J$75:J$76)*(MONTH($E121)-1)/12)*$H121</f>
        <v>0</v>
      </c>
      <c r="P121" s="228">
        <f>(SUM('1.  LRAMVA Summary'!K$54:K$74)+SUM('1.  LRAMVA Summary'!K$75:K$76)*(MONTH($E121)-1)/12)*$H121</f>
        <v>0</v>
      </c>
      <c r="Q121" s="228">
        <f>(SUM('1.  LRAMVA Summary'!L$54:L$74)+SUM('1.  LRAMVA Summary'!L$75:L$76)*(MONTH($E121)-1)/12)*$H121</f>
        <v>0</v>
      </c>
      <c r="R121" s="228">
        <f>(SUM('1.  LRAMVA Summary'!M$54:M$74)+SUM('1.  LRAMVA Summary'!M$75:M$76)*(MONTH($E121)-1)/12)*$H121</f>
        <v>0</v>
      </c>
      <c r="S121" s="228">
        <f>(SUM('1.  LRAMVA Summary'!N$54:N$74)+SUM('1.  LRAMVA Summary'!N$75:N$76)*(MONTH($E121)-1)/12)*$H121</f>
        <v>0</v>
      </c>
      <c r="T121" s="228">
        <f>(SUM('1.  LRAMVA Summary'!O$54:O$74)+SUM('1.  LRAMVA Summary'!O$75:O$76)*(MONTH($E121)-1)/12)*$H121</f>
        <v>0</v>
      </c>
      <c r="U121" s="228">
        <f>(SUM('1.  LRAMVA Summary'!P$54:P$74)+SUM('1.  LRAMVA Summary'!P$75:P$76)*(MONTH($E121)-1)/12)*$H121</f>
        <v>0</v>
      </c>
      <c r="V121" s="228">
        <f>(SUM('1.  LRAMVA Summary'!Q$54:Q$74)+SUM('1.  LRAMVA Summary'!Q$75:Q$76)*(MONTH($E121)-1)/12)*$H121</f>
        <v>0</v>
      </c>
      <c r="W121" s="229">
        <f t="shared" ref="W121:W131" si="63">SUM(I121:V121)</f>
        <v>3.1770423846388574</v>
      </c>
    </row>
    <row r="122" spans="2:23" s="9" customFormat="1">
      <c r="B122" s="66"/>
      <c r="E122" s="212">
        <v>43160</v>
      </c>
      <c r="F122" s="212" t="s">
        <v>185</v>
      </c>
      <c r="G122" s="213" t="s">
        <v>65</v>
      </c>
      <c r="H122" s="238">
        <f t="shared" si="62"/>
        <v>1.25E-3</v>
      </c>
      <c r="I122" s="228">
        <f>(SUM('1.  LRAMVA Summary'!D$54:D$74)+SUM('1.  LRAMVA Summary'!D$75:D$76)*(MONTH($E122)-1)/12)*$H122</f>
        <v>1.546693362598883</v>
      </c>
      <c r="J122" s="228">
        <f>(SUM('1.  LRAMVA Summary'!E$54:E$74)+SUM('1.  LRAMVA Summary'!E$75:E$76)*(MONTH($E122)-1)/12)*$H122</f>
        <v>3.4911617712444269</v>
      </c>
      <c r="K122" s="228">
        <f>(SUM('1.  LRAMVA Summary'!F$54:F$74)+SUM('1.  LRAMVA Summary'!F$75:F$76)*(MONTH($E122)-1)/12)*$H122</f>
        <v>1.3162296354344047</v>
      </c>
      <c r="L122" s="228">
        <f>(SUM('1.  LRAMVA Summary'!G$54:G$74)+SUM('1.  LRAMVA Summary'!G$75:G$76)*(MONTH($E122)-1)/12)*$H122</f>
        <v>0</v>
      </c>
      <c r="M122" s="228">
        <f>(SUM('1.  LRAMVA Summary'!H$54:H$74)+SUM('1.  LRAMVA Summary'!H$75:H$76)*(MONTH($E122)-1)/12)*$H122</f>
        <v>0</v>
      </c>
      <c r="N122" s="228">
        <f>(SUM('1.  LRAMVA Summary'!I$54:I$74)+SUM('1.  LRAMVA Summary'!I$75:I$76)*(MONTH($E122)-1)/12)*$H122</f>
        <v>0</v>
      </c>
      <c r="O122" s="228">
        <f>(SUM('1.  LRAMVA Summary'!J$54:J$74)+SUM('1.  LRAMVA Summary'!J$75:J$76)*(MONTH($E122)-1)/12)*$H122</f>
        <v>0</v>
      </c>
      <c r="P122" s="228">
        <f>(SUM('1.  LRAMVA Summary'!K$54:K$74)+SUM('1.  LRAMVA Summary'!K$75:K$76)*(MONTH($E122)-1)/12)*$H122</f>
        <v>0</v>
      </c>
      <c r="Q122" s="228">
        <f>(SUM('1.  LRAMVA Summary'!L$54:L$74)+SUM('1.  LRAMVA Summary'!L$75:L$76)*(MONTH($E122)-1)/12)*$H122</f>
        <v>0</v>
      </c>
      <c r="R122" s="228">
        <f>(SUM('1.  LRAMVA Summary'!M$54:M$74)+SUM('1.  LRAMVA Summary'!M$75:M$76)*(MONTH($E122)-1)/12)*$H122</f>
        <v>0</v>
      </c>
      <c r="S122" s="228">
        <f>(SUM('1.  LRAMVA Summary'!N$54:N$74)+SUM('1.  LRAMVA Summary'!N$75:N$76)*(MONTH($E122)-1)/12)*$H122</f>
        <v>0</v>
      </c>
      <c r="T122" s="228">
        <f>(SUM('1.  LRAMVA Summary'!O$54:O$74)+SUM('1.  LRAMVA Summary'!O$75:O$76)*(MONTH($E122)-1)/12)*$H122</f>
        <v>0</v>
      </c>
      <c r="U122" s="228">
        <f>(SUM('1.  LRAMVA Summary'!P$54:P$74)+SUM('1.  LRAMVA Summary'!P$75:P$76)*(MONTH($E122)-1)/12)*$H122</f>
        <v>0</v>
      </c>
      <c r="V122" s="228">
        <f>(SUM('1.  LRAMVA Summary'!Q$54:Q$74)+SUM('1.  LRAMVA Summary'!Q$75:Q$76)*(MONTH($E122)-1)/12)*$H122</f>
        <v>0</v>
      </c>
      <c r="W122" s="229">
        <f t="shared" si="63"/>
        <v>6.3540847692777147</v>
      </c>
    </row>
    <row r="123" spans="2:23" s="8" customFormat="1">
      <c r="B123" s="237"/>
      <c r="E123" s="212">
        <v>43191</v>
      </c>
      <c r="F123" s="212" t="s">
        <v>185</v>
      </c>
      <c r="G123" s="213" t="s">
        <v>66</v>
      </c>
      <c r="H123" s="238">
        <f>$C$44/12</f>
        <v>1.575E-3</v>
      </c>
      <c r="I123" s="228">
        <f>(SUM('1.  LRAMVA Summary'!D$54:D$74)+SUM('1.  LRAMVA Summary'!D$75:D$76)*(MONTH($E123)-1)/12)*$H123</f>
        <v>2.9232504553118885</v>
      </c>
      <c r="J123" s="228">
        <f>(SUM('1.  LRAMVA Summary'!E$54:E$74)+SUM('1.  LRAMVA Summary'!E$75:E$76)*(MONTH($E123)-1)/12)*$H123</f>
        <v>6.5982957476519672</v>
      </c>
      <c r="K123" s="228">
        <f>(SUM('1.  LRAMVA Summary'!F$54:F$74)+SUM('1.  LRAMVA Summary'!F$75:F$76)*(MONTH($E123)-1)/12)*$H123</f>
        <v>2.4876740109710247</v>
      </c>
      <c r="L123" s="228">
        <f>(SUM('1.  LRAMVA Summary'!G$54:G$74)+SUM('1.  LRAMVA Summary'!G$75:G$76)*(MONTH($E123)-1)/12)*$H123</f>
        <v>0</v>
      </c>
      <c r="M123" s="228">
        <f>(SUM('1.  LRAMVA Summary'!H$54:H$74)+SUM('1.  LRAMVA Summary'!H$75:H$76)*(MONTH($E123)-1)/12)*$H123</f>
        <v>0</v>
      </c>
      <c r="N123" s="228">
        <f>(SUM('1.  LRAMVA Summary'!I$54:I$74)+SUM('1.  LRAMVA Summary'!I$75:I$76)*(MONTH($E123)-1)/12)*$H123</f>
        <v>0</v>
      </c>
      <c r="O123" s="228">
        <f>(SUM('1.  LRAMVA Summary'!J$54:J$74)+SUM('1.  LRAMVA Summary'!J$75:J$76)*(MONTH($E123)-1)/12)*$H123</f>
        <v>0</v>
      </c>
      <c r="P123" s="228">
        <f>(SUM('1.  LRAMVA Summary'!K$54:K$74)+SUM('1.  LRAMVA Summary'!K$75:K$76)*(MONTH($E123)-1)/12)*$H123</f>
        <v>0</v>
      </c>
      <c r="Q123" s="228">
        <f>(SUM('1.  LRAMVA Summary'!L$54:L$74)+SUM('1.  LRAMVA Summary'!L$75:L$76)*(MONTH($E123)-1)/12)*$H123</f>
        <v>0</v>
      </c>
      <c r="R123" s="228">
        <f>(SUM('1.  LRAMVA Summary'!M$54:M$74)+SUM('1.  LRAMVA Summary'!M$75:M$76)*(MONTH($E123)-1)/12)*$H123</f>
        <v>0</v>
      </c>
      <c r="S123" s="228">
        <f>(SUM('1.  LRAMVA Summary'!N$54:N$74)+SUM('1.  LRAMVA Summary'!N$75:N$76)*(MONTH($E123)-1)/12)*$H123</f>
        <v>0</v>
      </c>
      <c r="T123" s="228">
        <f>(SUM('1.  LRAMVA Summary'!O$54:O$74)+SUM('1.  LRAMVA Summary'!O$75:O$76)*(MONTH($E123)-1)/12)*$H123</f>
        <v>0</v>
      </c>
      <c r="U123" s="228">
        <f>(SUM('1.  LRAMVA Summary'!P$54:P$74)+SUM('1.  LRAMVA Summary'!P$75:P$76)*(MONTH($E123)-1)/12)*$H123</f>
        <v>0</v>
      </c>
      <c r="V123" s="228">
        <f>(SUM('1.  LRAMVA Summary'!Q$54:Q$74)+SUM('1.  LRAMVA Summary'!Q$75:Q$76)*(MONTH($E123)-1)/12)*$H123</f>
        <v>0</v>
      </c>
      <c r="W123" s="229">
        <f t="shared" si="63"/>
        <v>12.009220213934881</v>
      </c>
    </row>
    <row r="124" spans="2:23" s="9" customFormat="1">
      <c r="B124" s="66"/>
      <c r="E124" s="212">
        <v>43221</v>
      </c>
      <c r="F124" s="212" t="s">
        <v>185</v>
      </c>
      <c r="G124" s="213" t="s">
        <v>66</v>
      </c>
      <c r="H124" s="238">
        <f t="shared" ref="H124:H125" si="64">$C$44/12</f>
        <v>1.575E-3</v>
      </c>
      <c r="I124" s="228">
        <f>(SUM('1.  LRAMVA Summary'!D$54:D$74)+SUM('1.  LRAMVA Summary'!D$75:D$76)*(MONTH($E124)-1)/12)*$H124</f>
        <v>3.8976672737491853</v>
      </c>
      <c r="J124" s="228">
        <f>(SUM('1.  LRAMVA Summary'!E$54:E$74)+SUM('1.  LRAMVA Summary'!E$75:E$76)*(MONTH($E124)-1)/12)*$H124</f>
        <v>8.7977276635359551</v>
      </c>
      <c r="K124" s="228">
        <f>(SUM('1.  LRAMVA Summary'!F$54:F$74)+SUM('1.  LRAMVA Summary'!F$75:F$76)*(MONTH($E124)-1)/12)*$H124</f>
        <v>3.3168986812946999</v>
      </c>
      <c r="L124" s="228">
        <f>(SUM('1.  LRAMVA Summary'!G$54:G$74)+SUM('1.  LRAMVA Summary'!G$75:G$76)*(MONTH($E124)-1)/12)*$H124</f>
        <v>0</v>
      </c>
      <c r="M124" s="228">
        <f>(SUM('1.  LRAMVA Summary'!H$54:H$74)+SUM('1.  LRAMVA Summary'!H$75:H$76)*(MONTH($E124)-1)/12)*$H124</f>
        <v>0</v>
      </c>
      <c r="N124" s="228">
        <f>(SUM('1.  LRAMVA Summary'!I$54:I$74)+SUM('1.  LRAMVA Summary'!I$75:I$76)*(MONTH($E124)-1)/12)*$H124</f>
        <v>0</v>
      </c>
      <c r="O124" s="228">
        <f>(SUM('1.  LRAMVA Summary'!J$54:J$74)+SUM('1.  LRAMVA Summary'!J$75:J$76)*(MONTH($E124)-1)/12)*$H124</f>
        <v>0</v>
      </c>
      <c r="P124" s="228">
        <f>(SUM('1.  LRAMVA Summary'!K$54:K$74)+SUM('1.  LRAMVA Summary'!K$75:K$76)*(MONTH($E124)-1)/12)*$H124</f>
        <v>0</v>
      </c>
      <c r="Q124" s="228">
        <f>(SUM('1.  LRAMVA Summary'!L$54:L$74)+SUM('1.  LRAMVA Summary'!L$75:L$76)*(MONTH($E124)-1)/12)*$H124</f>
        <v>0</v>
      </c>
      <c r="R124" s="228">
        <f>(SUM('1.  LRAMVA Summary'!M$54:M$74)+SUM('1.  LRAMVA Summary'!M$75:M$76)*(MONTH($E124)-1)/12)*$H124</f>
        <v>0</v>
      </c>
      <c r="S124" s="228">
        <f>(SUM('1.  LRAMVA Summary'!N$54:N$74)+SUM('1.  LRAMVA Summary'!N$75:N$76)*(MONTH($E124)-1)/12)*$H124</f>
        <v>0</v>
      </c>
      <c r="T124" s="228">
        <f>(SUM('1.  LRAMVA Summary'!O$54:O$74)+SUM('1.  LRAMVA Summary'!O$75:O$76)*(MONTH($E124)-1)/12)*$H124</f>
        <v>0</v>
      </c>
      <c r="U124" s="228">
        <f>(SUM('1.  LRAMVA Summary'!P$54:P$74)+SUM('1.  LRAMVA Summary'!P$75:P$76)*(MONTH($E124)-1)/12)*$H124</f>
        <v>0</v>
      </c>
      <c r="V124" s="228">
        <f>(SUM('1.  LRAMVA Summary'!Q$54:Q$74)+SUM('1.  LRAMVA Summary'!Q$75:Q$76)*(MONTH($E124)-1)/12)*$H124</f>
        <v>0</v>
      </c>
      <c r="W124" s="229">
        <f t="shared" si="63"/>
        <v>16.012293618579839</v>
      </c>
    </row>
    <row r="125" spans="2:23" s="236" customFormat="1">
      <c r="B125" s="235"/>
      <c r="E125" s="212">
        <v>43252</v>
      </c>
      <c r="F125" s="212" t="s">
        <v>185</v>
      </c>
      <c r="G125" s="213" t="s">
        <v>66</v>
      </c>
      <c r="H125" s="238">
        <f t="shared" si="64"/>
        <v>1.575E-3</v>
      </c>
      <c r="I125" s="228">
        <f>(SUM('1.  LRAMVA Summary'!D$54:D$74)+SUM('1.  LRAMVA Summary'!D$75:D$76)*(MONTH($E125)-1)/12)*$H125</f>
        <v>4.8720840921864816</v>
      </c>
      <c r="J125" s="228">
        <f>(SUM('1.  LRAMVA Summary'!E$54:E$74)+SUM('1.  LRAMVA Summary'!E$75:E$76)*(MONTH($E125)-1)/12)*$H125</f>
        <v>10.997159579419947</v>
      </c>
      <c r="K125" s="228">
        <f>(SUM('1.  LRAMVA Summary'!F$54:F$74)+SUM('1.  LRAMVA Summary'!F$75:F$76)*(MONTH($E125)-1)/12)*$H125</f>
        <v>4.1461233516183746</v>
      </c>
      <c r="L125" s="228">
        <f>(SUM('1.  LRAMVA Summary'!G$54:G$74)+SUM('1.  LRAMVA Summary'!G$75:G$76)*(MONTH($E125)-1)/12)*$H125</f>
        <v>0</v>
      </c>
      <c r="M125" s="228">
        <f>(SUM('1.  LRAMVA Summary'!H$54:H$74)+SUM('1.  LRAMVA Summary'!H$75:H$76)*(MONTH($E125)-1)/12)*$H125</f>
        <v>0</v>
      </c>
      <c r="N125" s="228">
        <f>(SUM('1.  LRAMVA Summary'!I$54:I$74)+SUM('1.  LRAMVA Summary'!I$75:I$76)*(MONTH($E125)-1)/12)*$H125</f>
        <v>0</v>
      </c>
      <c r="O125" s="228">
        <f>(SUM('1.  LRAMVA Summary'!J$54:J$74)+SUM('1.  LRAMVA Summary'!J$75:J$76)*(MONTH($E125)-1)/12)*$H125</f>
        <v>0</v>
      </c>
      <c r="P125" s="228">
        <f>(SUM('1.  LRAMVA Summary'!K$54:K$74)+SUM('1.  LRAMVA Summary'!K$75:K$76)*(MONTH($E125)-1)/12)*$H125</f>
        <v>0</v>
      </c>
      <c r="Q125" s="228">
        <f>(SUM('1.  LRAMVA Summary'!L$54:L$74)+SUM('1.  LRAMVA Summary'!L$75:L$76)*(MONTH($E125)-1)/12)*$H125</f>
        <v>0</v>
      </c>
      <c r="R125" s="228">
        <f>(SUM('1.  LRAMVA Summary'!M$54:M$74)+SUM('1.  LRAMVA Summary'!M$75:M$76)*(MONTH($E125)-1)/12)*$H125</f>
        <v>0</v>
      </c>
      <c r="S125" s="228">
        <f>(SUM('1.  LRAMVA Summary'!N$54:N$74)+SUM('1.  LRAMVA Summary'!N$75:N$76)*(MONTH($E125)-1)/12)*$H125</f>
        <v>0</v>
      </c>
      <c r="T125" s="228">
        <f>(SUM('1.  LRAMVA Summary'!O$54:O$74)+SUM('1.  LRAMVA Summary'!O$75:O$76)*(MONTH($E125)-1)/12)*$H125</f>
        <v>0</v>
      </c>
      <c r="U125" s="228">
        <f>(SUM('1.  LRAMVA Summary'!P$54:P$74)+SUM('1.  LRAMVA Summary'!P$75:P$76)*(MONTH($E125)-1)/12)*$H125</f>
        <v>0</v>
      </c>
      <c r="V125" s="228">
        <f>(SUM('1.  LRAMVA Summary'!Q$54:Q$74)+SUM('1.  LRAMVA Summary'!Q$75:Q$76)*(MONTH($E125)-1)/12)*$H125</f>
        <v>0</v>
      </c>
      <c r="W125" s="229">
        <f t="shared" si="63"/>
        <v>20.015367023224805</v>
      </c>
    </row>
    <row r="126" spans="2:23" s="9" customFormat="1">
      <c r="B126" s="66"/>
      <c r="E126" s="212">
        <v>43282</v>
      </c>
      <c r="F126" s="212" t="s">
        <v>185</v>
      </c>
      <c r="G126" s="213" t="s">
        <v>68</v>
      </c>
      <c r="H126" s="238">
        <f>$C$45/12</f>
        <v>1.575E-3</v>
      </c>
      <c r="I126" s="228">
        <f>(SUM('1.  LRAMVA Summary'!D$54:D$74)+SUM('1.  LRAMVA Summary'!D$75:D$76)*(MONTH($E126)-1)/12)*$H126</f>
        <v>5.8465009106237771</v>
      </c>
      <c r="J126" s="228">
        <f>(SUM('1.  LRAMVA Summary'!E$54:E$74)+SUM('1.  LRAMVA Summary'!E$75:E$76)*(MONTH($E126)-1)/12)*$H126</f>
        <v>13.196591495303934</v>
      </c>
      <c r="K126" s="228">
        <f>(SUM('1.  LRAMVA Summary'!F$54:F$74)+SUM('1.  LRAMVA Summary'!F$75:F$76)*(MONTH($E126)-1)/12)*$H126</f>
        <v>4.9753480219420494</v>
      </c>
      <c r="L126" s="228">
        <f>(SUM('1.  LRAMVA Summary'!G$54:G$74)+SUM('1.  LRAMVA Summary'!G$75:G$76)*(MONTH($E126)-1)/12)*$H126</f>
        <v>0</v>
      </c>
      <c r="M126" s="228">
        <f>(SUM('1.  LRAMVA Summary'!H$54:H$74)+SUM('1.  LRAMVA Summary'!H$75:H$76)*(MONTH($E126)-1)/12)*$H126</f>
        <v>0</v>
      </c>
      <c r="N126" s="228">
        <f>(SUM('1.  LRAMVA Summary'!I$54:I$74)+SUM('1.  LRAMVA Summary'!I$75:I$76)*(MONTH($E126)-1)/12)*$H126</f>
        <v>0</v>
      </c>
      <c r="O126" s="228">
        <f>(SUM('1.  LRAMVA Summary'!J$54:J$74)+SUM('1.  LRAMVA Summary'!J$75:J$76)*(MONTH($E126)-1)/12)*$H126</f>
        <v>0</v>
      </c>
      <c r="P126" s="228">
        <f>(SUM('1.  LRAMVA Summary'!K$54:K$74)+SUM('1.  LRAMVA Summary'!K$75:K$76)*(MONTH($E126)-1)/12)*$H126</f>
        <v>0</v>
      </c>
      <c r="Q126" s="228">
        <f>(SUM('1.  LRAMVA Summary'!L$54:L$74)+SUM('1.  LRAMVA Summary'!L$75:L$76)*(MONTH($E126)-1)/12)*$H126</f>
        <v>0</v>
      </c>
      <c r="R126" s="228">
        <f>(SUM('1.  LRAMVA Summary'!M$54:M$74)+SUM('1.  LRAMVA Summary'!M$75:M$76)*(MONTH($E126)-1)/12)*$H126</f>
        <v>0</v>
      </c>
      <c r="S126" s="228">
        <f>(SUM('1.  LRAMVA Summary'!N$54:N$74)+SUM('1.  LRAMVA Summary'!N$75:N$76)*(MONTH($E126)-1)/12)*$H126</f>
        <v>0</v>
      </c>
      <c r="T126" s="228">
        <f>(SUM('1.  LRAMVA Summary'!O$54:O$74)+SUM('1.  LRAMVA Summary'!O$75:O$76)*(MONTH($E126)-1)/12)*$H126</f>
        <v>0</v>
      </c>
      <c r="U126" s="228">
        <f>(SUM('1.  LRAMVA Summary'!P$54:P$74)+SUM('1.  LRAMVA Summary'!P$75:P$76)*(MONTH($E126)-1)/12)*$H126</f>
        <v>0</v>
      </c>
      <c r="V126" s="228">
        <f>(SUM('1.  LRAMVA Summary'!Q$54:Q$74)+SUM('1.  LRAMVA Summary'!Q$75:Q$76)*(MONTH($E126)-1)/12)*$H126</f>
        <v>0</v>
      </c>
      <c r="W126" s="229">
        <f t="shared" si="63"/>
        <v>24.018440427869763</v>
      </c>
    </row>
    <row r="127" spans="2:23" s="9" customFormat="1">
      <c r="B127" s="66"/>
      <c r="E127" s="212">
        <v>43313</v>
      </c>
      <c r="F127" s="212" t="s">
        <v>185</v>
      </c>
      <c r="G127" s="213" t="s">
        <v>68</v>
      </c>
      <c r="H127" s="238">
        <f t="shared" ref="H127:H128" si="65">$C$45/12</f>
        <v>1.575E-3</v>
      </c>
      <c r="I127" s="228">
        <f>(SUM('1.  LRAMVA Summary'!D$54:D$74)+SUM('1.  LRAMVA Summary'!D$75:D$76)*(MONTH($E127)-1)/12)*$H127</f>
        <v>6.8209177290610743</v>
      </c>
      <c r="J127" s="228">
        <f>(SUM('1.  LRAMVA Summary'!E$54:E$74)+SUM('1.  LRAMVA Summary'!E$75:E$76)*(MONTH($E127)-1)/12)*$H127</f>
        <v>15.396023411187924</v>
      </c>
      <c r="K127" s="228">
        <f>(SUM('1.  LRAMVA Summary'!F$54:F$74)+SUM('1.  LRAMVA Summary'!F$75:F$76)*(MONTH($E127)-1)/12)*$H127</f>
        <v>5.804572692265725</v>
      </c>
      <c r="L127" s="228">
        <f>(SUM('1.  LRAMVA Summary'!G$54:G$74)+SUM('1.  LRAMVA Summary'!G$75:G$76)*(MONTH($E127)-1)/12)*$H127</f>
        <v>0</v>
      </c>
      <c r="M127" s="228">
        <f>(SUM('1.  LRAMVA Summary'!H$54:H$74)+SUM('1.  LRAMVA Summary'!H$75:H$76)*(MONTH($E127)-1)/12)*$H127</f>
        <v>0</v>
      </c>
      <c r="N127" s="228">
        <f>(SUM('1.  LRAMVA Summary'!I$54:I$74)+SUM('1.  LRAMVA Summary'!I$75:I$76)*(MONTH($E127)-1)/12)*$H127</f>
        <v>0</v>
      </c>
      <c r="O127" s="228">
        <f>(SUM('1.  LRAMVA Summary'!J$54:J$74)+SUM('1.  LRAMVA Summary'!J$75:J$76)*(MONTH($E127)-1)/12)*$H127</f>
        <v>0</v>
      </c>
      <c r="P127" s="228">
        <f>(SUM('1.  LRAMVA Summary'!K$54:K$74)+SUM('1.  LRAMVA Summary'!K$75:K$76)*(MONTH($E127)-1)/12)*$H127</f>
        <v>0</v>
      </c>
      <c r="Q127" s="228">
        <f>(SUM('1.  LRAMVA Summary'!L$54:L$74)+SUM('1.  LRAMVA Summary'!L$75:L$76)*(MONTH($E127)-1)/12)*$H127</f>
        <v>0</v>
      </c>
      <c r="R127" s="228">
        <f>(SUM('1.  LRAMVA Summary'!M$54:M$74)+SUM('1.  LRAMVA Summary'!M$75:M$76)*(MONTH($E127)-1)/12)*$H127</f>
        <v>0</v>
      </c>
      <c r="S127" s="228">
        <f>(SUM('1.  LRAMVA Summary'!N$54:N$74)+SUM('1.  LRAMVA Summary'!N$75:N$76)*(MONTH($E127)-1)/12)*$H127</f>
        <v>0</v>
      </c>
      <c r="T127" s="228">
        <f>(SUM('1.  LRAMVA Summary'!O$54:O$74)+SUM('1.  LRAMVA Summary'!O$75:O$76)*(MONTH($E127)-1)/12)*$H127</f>
        <v>0</v>
      </c>
      <c r="U127" s="228">
        <f>(SUM('1.  LRAMVA Summary'!P$54:P$74)+SUM('1.  LRAMVA Summary'!P$75:P$76)*(MONTH($E127)-1)/12)*$H127</f>
        <v>0</v>
      </c>
      <c r="V127" s="228">
        <f>(SUM('1.  LRAMVA Summary'!Q$54:Q$74)+SUM('1.  LRAMVA Summary'!Q$75:Q$76)*(MONTH($E127)-1)/12)*$H127</f>
        <v>0</v>
      </c>
      <c r="W127" s="229">
        <f t="shared" si="63"/>
        <v>28.021513832514724</v>
      </c>
    </row>
    <row r="128" spans="2:23" s="9" customFormat="1">
      <c r="B128" s="66"/>
      <c r="E128" s="212">
        <v>43344</v>
      </c>
      <c r="F128" s="212" t="s">
        <v>185</v>
      </c>
      <c r="G128" s="213" t="s">
        <v>68</v>
      </c>
      <c r="H128" s="238">
        <f t="shared" si="65"/>
        <v>1.575E-3</v>
      </c>
      <c r="I128" s="228">
        <f>(SUM('1.  LRAMVA Summary'!D$54:D$74)+SUM('1.  LRAMVA Summary'!D$75:D$76)*(MONTH($E128)-1)/12)*$H128</f>
        <v>7.7953345474983706</v>
      </c>
      <c r="J128" s="228">
        <f>(SUM('1.  LRAMVA Summary'!E$54:E$74)+SUM('1.  LRAMVA Summary'!E$75:E$76)*(MONTH($E128)-1)/12)*$H128</f>
        <v>17.59545532707191</v>
      </c>
      <c r="K128" s="228">
        <f>(SUM('1.  LRAMVA Summary'!F$54:F$74)+SUM('1.  LRAMVA Summary'!F$75:F$76)*(MONTH($E128)-1)/12)*$H128</f>
        <v>6.6337973625893998</v>
      </c>
      <c r="L128" s="228">
        <f>(SUM('1.  LRAMVA Summary'!G$54:G$74)+SUM('1.  LRAMVA Summary'!G$75:G$76)*(MONTH($E128)-1)/12)*$H128</f>
        <v>0</v>
      </c>
      <c r="M128" s="228">
        <f>(SUM('1.  LRAMVA Summary'!H$54:H$74)+SUM('1.  LRAMVA Summary'!H$75:H$76)*(MONTH($E128)-1)/12)*$H128</f>
        <v>0</v>
      </c>
      <c r="N128" s="228">
        <f>(SUM('1.  LRAMVA Summary'!I$54:I$74)+SUM('1.  LRAMVA Summary'!I$75:I$76)*(MONTH($E128)-1)/12)*$H128</f>
        <v>0</v>
      </c>
      <c r="O128" s="228">
        <f>(SUM('1.  LRAMVA Summary'!J$54:J$74)+SUM('1.  LRAMVA Summary'!J$75:J$76)*(MONTH($E128)-1)/12)*$H128</f>
        <v>0</v>
      </c>
      <c r="P128" s="228">
        <f>(SUM('1.  LRAMVA Summary'!K$54:K$74)+SUM('1.  LRAMVA Summary'!K$75:K$76)*(MONTH($E128)-1)/12)*$H128</f>
        <v>0</v>
      </c>
      <c r="Q128" s="228">
        <f>(SUM('1.  LRAMVA Summary'!L$54:L$74)+SUM('1.  LRAMVA Summary'!L$75:L$76)*(MONTH($E128)-1)/12)*$H128</f>
        <v>0</v>
      </c>
      <c r="R128" s="228">
        <f>(SUM('1.  LRAMVA Summary'!M$54:M$74)+SUM('1.  LRAMVA Summary'!M$75:M$76)*(MONTH($E128)-1)/12)*$H128</f>
        <v>0</v>
      </c>
      <c r="S128" s="228">
        <f>(SUM('1.  LRAMVA Summary'!N$54:N$74)+SUM('1.  LRAMVA Summary'!N$75:N$76)*(MONTH($E128)-1)/12)*$H128</f>
        <v>0</v>
      </c>
      <c r="T128" s="228">
        <f>(SUM('1.  LRAMVA Summary'!O$54:O$74)+SUM('1.  LRAMVA Summary'!O$75:O$76)*(MONTH($E128)-1)/12)*$H128</f>
        <v>0</v>
      </c>
      <c r="U128" s="228">
        <f>(SUM('1.  LRAMVA Summary'!P$54:P$74)+SUM('1.  LRAMVA Summary'!P$75:P$76)*(MONTH($E128)-1)/12)*$H128</f>
        <v>0</v>
      </c>
      <c r="V128" s="228">
        <f>(SUM('1.  LRAMVA Summary'!Q$54:Q$74)+SUM('1.  LRAMVA Summary'!Q$75:Q$76)*(MONTH($E128)-1)/12)*$H128</f>
        <v>0</v>
      </c>
      <c r="W128" s="229">
        <f t="shared" si="63"/>
        <v>32.024587237159679</v>
      </c>
    </row>
    <row r="129" spans="2:23" s="9" customFormat="1">
      <c r="B129" s="66"/>
      <c r="E129" s="212">
        <v>43374</v>
      </c>
      <c r="F129" s="212" t="s">
        <v>185</v>
      </c>
      <c r="G129" s="213" t="s">
        <v>69</v>
      </c>
      <c r="H129" s="238">
        <f>$C$46/12</f>
        <v>1.8083333333333335E-3</v>
      </c>
      <c r="I129" s="228">
        <f>(SUM('1.  LRAMVA Summary'!D$54:D$74)+SUM('1.  LRAMVA Summary'!D$75:D$76)*(MONTH($E129)-1)/12)*$H129</f>
        <v>10.068973790518731</v>
      </c>
      <c r="J129" s="228">
        <f>(SUM('1.  LRAMVA Summary'!E$54:E$74)+SUM('1.  LRAMVA Summary'!E$75:E$76)*(MONTH($E129)-1)/12)*$H129</f>
        <v>22.727463130801226</v>
      </c>
      <c r="K129" s="228">
        <f>(SUM('1.  LRAMVA Summary'!F$54:F$74)+SUM('1.  LRAMVA Summary'!F$75:F$76)*(MONTH($E129)-1)/12)*$H129</f>
        <v>8.5686549266779757</v>
      </c>
      <c r="L129" s="228">
        <f>(SUM('1.  LRAMVA Summary'!G$54:G$74)+SUM('1.  LRAMVA Summary'!G$75:G$76)*(MONTH($E129)-1)/12)*$H129</f>
        <v>0</v>
      </c>
      <c r="M129" s="228">
        <f>(SUM('1.  LRAMVA Summary'!H$54:H$74)+SUM('1.  LRAMVA Summary'!H$75:H$76)*(MONTH($E129)-1)/12)*$H129</f>
        <v>0</v>
      </c>
      <c r="N129" s="228">
        <f>(SUM('1.  LRAMVA Summary'!I$54:I$74)+SUM('1.  LRAMVA Summary'!I$75:I$76)*(MONTH($E129)-1)/12)*$H129</f>
        <v>0</v>
      </c>
      <c r="O129" s="228">
        <f>(SUM('1.  LRAMVA Summary'!J$54:J$74)+SUM('1.  LRAMVA Summary'!J$75:J$76)*(MONTH($E129)-1)/12)*$H129</f>
        <v>0</v>
      </c>
      <c r="P129" s="228">
        <f>(SUM('1.  LRAMVA Summary'!K$54:K$74)+SUM('1.  LRAMVA Summary'!K$75:K$76)*(MONTH($E129)-1)/12)*$H129</f>
        <v>0</v>
      </c>
      <c r="Q129" s="228">
        <f>(SUM('1.  LRAMVA Summary'!L$54:L$74)+SUM('1.  LRAMVA Summary'!L$75:L$76)*(MONTH($E129)-1)/12)*$H129</f>
        <v>0</v>
      </c>
      <c r="R129" s="228">
        <f>(SUM('1.  LRAMVA Summary'!M$54:M$74)+SUM('1.  LRAMVA Summary'!M$75:M$76)*(MONTH($E129)-1)/12)*$H129</f>
        <v>0</v>
      </c>
      <c r="S129" s="228">
        <f>(SUM('1.  LRAMVA Summary'!N$54:N$74)+SUM('1.  LRAMVA Summary'!N$75:N$76)*(MONTH($E129)-1)/12)*$H129</f>
        <v>0</v>
      </c>
      <c r="T129" s="228">
        <f>(SUM('1.  LRAMVA Summary'!O$54:O$74)+SUM('1.  LRAMVA Summary'!O$75:O$76)*(MONTH($E129)-1)/12)*$H129</f>
        <v>0</v>
      </c>
      <c r="U129" s="228">
        <f>(SUM('1.  LRAMVA Summary'!P$54:P$74)+SUM('1.  LRAMVA Summary'!P$75:P$76)*(MONTH($E129)-1)/12)*$H129</f>
        <v>0</v>
      </c>
      <c r="V129" s="228">
        <f>(SUM('1.  LRAMVA Summary'!Q$54:Q$74)+SUM('1.  LRAMVA Summary'!Q$75:Q$76)*(MONTH($E129)-1)/12)*$H129</f>
        <v>0</v>
      </c>
      <c r="W129" s="229">
        <f t="shared" si="63"/>
        <v>41.365091847997931</v>
      </c>
    </row>
    <row r="130" spans="2:23" s="9" customFormat="1">
      <c r="B130" s="66"/>
      <c r="E130" s="212">
        <v>43405</v>
      </c>
      <c r="F130" s="212" t="s">
        <v>185</v>
      </c>
      <c r="G130" s="213" t="s">
        <v>69</v>
      </c>
      <c r="H130" s="238">
        <f t="shared" ref="H130:H131" si="66">$C$46/12</f>
        <v>1.8083333333333335E-3</v>
      </c>
      <c r="I130" s="228">
        <f>(SUM('1.  LRAMVA Summary'!D$54:D$74)+SUM('1.  LRAMVA Summary'!D$75:D$76)*(MONTH($E130)-1)/12)*$H130</f>
        <v>11.187748656131921</v>
      </c>
      <c r="J130" s="228">
        <f>(SUM('1.  LRAMVA Summary'!E$54:E$74)+SUM('1.  LRAMVA Summary'!E$75:E$76)*(MONTH($E130)-1)/12)*$H130</f>
        <v>25.252736812001359</v>
      </c>
      <c r="K130" s="228">
        <f>(SUM('1.  LRAMVA Summary'!F$54:F$74)+SUM('1.  LRAMVA Summary'!F$75:F$76)*(MONTH($E130)-1)/12)*$H130</f>
        <v>9.5207276963088603</v>
      </c>
      <c r="L130" s="228">
        <f>(SUM('1.  LRAMVA Summary'!G$54:G$74)+SUM('1.  LRAMVA Summary'!G$75:G$76)*(MONTH($E130)-1)/12)*$H130</f>
        <v>0</v>
      </c>
      <c r="M130" s="228">
        <f>(SUM('1.  LRAMVA Summary'!H$54:H$74)+SUM('1.  LRAMVA Summary'!H$75:H$76)*(MONTH($E130)-1)/12)*$H130</f>
        <v>0</v>
      </c>
      <c r="N130" s="228">
        <f>(SUM('1.  LRAMVA Summary'!I$54:I$74)+SUM('1.  LRAMVA Summary'!I$75:I$76)*(MONTH($E130)-1)/12)*$H130</f>
        <v>0</v>
      </c>
      <c r="O130" s="228">
        <f>(SUM('1.  LRAMVA Summary'!J$54:J$74)+SUM('1.  LRAMVA Summary'!J$75:J$76)*(MONTH($E130)-1)/12)*$H130</f>
        <v>0</v>
      </c>
      <c r="P130" s="228">
        <f>(SUM('1.  LRAMVA Summary'!K$54:K$74)+SUM('1.  LRAMVA Summary'!K$75:K$76)*(MONTH($E130)-1)/12)*$H130</f>
        <v>0</v>
      </c>
      <c r="Q130" s="228">
        <f>(SUM('1.  LRAMVA Summary'!L$54:L$74)+SUM('1.  LRAMVA Summary'!L$75:L$76)*(MONTH($E130)-1)/12)*$H130</f>
        <v>0</v>
      </c>
      <c r="R130" s="228">
        <f>(SUM('1.  LRAMVA Summary'!M$54:M$74)+SUM('1.  LRAMVA Summary'!M$75:M$76)*(MONTH($E130)-1)/12)*$H130</f>
        <v>0</v>
      </c>
      <c r="S130" s="228">
        <f>(SUM('1.  LRAMVA Summary'!N$54:N$74)+SUM('1.  LRAMVA Summary'!N$75:N$76)*(MONTH($E130)-1)/12)*$H130</f>
        <v>0</v>
      </c>
      <c r="T130" s="228">
        <f>(SUM('1.  LRAMVA Summary'!O$54:O$74)+SUM('1.  LRAMVA Summary'!O$75:O$76)*(MONTH($E130)-1)/12)*$H130</f>
        <v>0</v>
      </c>
      <c r="U130" s="228">
        <f>(SUM('1.  LRAMVA Summary'!P$54:P$74)+SUM('1.  LRAMVA Summary'!P$75:P$76)*(MONTH($E130)-1)/12)*$H130</f>
        <v>0</v>
      </c>
      <c r="V130" s="228">
        <f>(SUM('1.  LRAMVA Summary'!Q$54:Q$74)+SUM('1.  LRAMVA Summary'!Q$75:Q$76)*(MONTH($E130)-1)/12)*$H130</f>
        <v>0</v>
      </c>
      <c r="W130" s="229">
        <f t="shared" si="63"/>
        <v>45.961213164442142</v>
      </c>
    </row>
    <row r="131" spans="2:23" s="9" customFormat="1">
      <c r="B131" s="66"/>
      <c r="E131" s="212">
        <v>43435</v>
      </c>
      <c r="F131" s="212" t="s">
        <v>185</v>
      </c>
      <c r="G131" s="213" t="s">
        <v>69</v>
      </c>
      <c r="H131" s="238">
        <f t="shared" si="66"/>
        <v>1.8083333333333335E-3</v>
      </c>
      <c r="I131" s="228">
        <f>(SUM('1.  LRAMVA Summary'!D$54:D$74)+SUM('1.  LRAMVA Summary'!D$75:D$76)*(MONTH($E131)-1)/12)*$H131</f>
        <v>12.306523521745113</v>
      </c>
      <c r="J131" s="228">
        <f>(SUM('1.  LRAMVA Summary'!E$54:E$74)+SUM('1.  LRAMVA Summary'!E$75:E$76)*(MONTH($E131)-1)/12)*$H131</f>
        <v>27.778010493201492</v>
      </c>
      <c r="K131" s="228">
        <f>(SUM('1.  LRAMVA Summary'!F$54:F$74)+SUM('1.  LRAMVA Summary'!F$75:F$76)*(MONTH($E131)-1)/12)*$H131</f>
        <v>10.472800465939748</v>
      </c>
      <c r="L131" s="228">
        <f>(SUM('1.  LRAMVA Summary'!G$54:G$74)+SUM('1.  LRAMVA Summary'!G$75:G$76)*(MONTH($E131)-1)/12)*$H131</f>
        <v>0</v>
      </c>
      <c r="M131" s="228">
        <f>(SUM('1.  LRAMVA Summary'!H$54:H$74)+SUM('1.  LRAMVA Summary'!H$75:H$76)*(MONTH($E131)-1)/12)*$H131</f>
        <v>0</v>
      </c>
      <c r="N131" s="228">
        <f>(SUM('1.  LRAMVA Summary'!I$54:I$74)+SUM('1.  LRAMVA Summary'!I$75:I$76)*(MONTH($E131)-1)/12)*$H131</f>
        <v>0</v>
      </c>
      <c r="O131" s="228">
        <f>(SUM('1.  LRAMVA Summary'!J$54:J$74)+SUM('1.  LRAMVA Summary'!J$75:J$76)*(MONTH($E131)-1)/12)*$H131</f>
        <v>0</v>
      </c>
      <c r="P131" s="228">
        <f>(SUM('1.  LRAMVA Summary'!K$54:K$74)+SUM('1.  LRAMVA Summary'!K$75:K$76)*(MONTH($E131)-1)/12)*$H131</f>
        <v>0</v>
      </c>
      <c r="Q131" s="228">
        <f>(SUM('1.  LRAMVA Summary'!L$54:L$74)+SUM('1.  LRAMVA Summary'!L$75:L$76)*(MONTH($E131)-1)/12)*$H131</f>
        <v>0</v>
      </c>
      <c r="R131" s="228">
        <f>(SUM('1.  LRAMVA Summary'!M$54:M$74)+SUM('1.  LRAMVA Summary'!M$75:M$76)*(MONTH($E131)-1)/12)*$H131</f>
        <v>0</v>
      </c>
      <c r="S131" s="228">
        <f>(SUM('1.  LRAMVA Summary'!N$54:N$74)+SUM('1.  LRAMVA Summary'!N$75:N$76)*(MONTH($E131)-1)/12)*$H131</f>
        <v>0</v>
      </c>
      <c r="T131" s="228">
        <f>(SUM('1.  LRAMVA Summary'!O$54:O$74)+SUM('1.  LRAMVA Summary'!O$75:O$76)*(MONTH($E131)-1)/12)*$H131</f>
        <v>0</v>
      </c>
      <c r="U131" s="228">
        <f>(SUM('1.  LRAMVA Summary'!P$54:P$74)+SUM('1.  LRAMVA Summary'!P$75:P$76)*(MONTH($E131)-1)/12)*$H131</f>
        <v>0</v>
      </c>
      <c r="V131" s="228">
        <f>(SUM('1.  LRAMVA Summary'!Q$54:Q$74)+SUM('1.  LRAMVA Summary'!Q$75:Q$76)*(MONTH($E131)-1)/12)*$H131</f>
        <v>0</v>
      </c>
      <c r="W131" s="229">
        <f t="shared" si="63"/>
        <v>50.557334480886354</v>
      </c>
    </row>
    <row r="132" spans="2:23" s="9" customFormat="1" ht="15" thickBot="1">
      <c r="B132" s="66"/>
      <c r="E132" s="214" t="s">
        <v>467</v>
      </c>
      <c r="F132" s="214"/>
      <c r="G132" s="215"/>
      <c r="H132" s="216"/>
      <c r="I132" s="217">
        <f>SUM(I119:I131)</f>
        <v>68.039041020724881</v>
      </c>
      <c r="J132" s="217">
        <f>SUM(J119:J131)</f>
        <v>153.57620631704236</v>
      </c>
      <c r="K132" s="217">
        <f t="shared" ref="K132:O132" si="67">SUM(K119:K131)</f>
        <v>57.900941662759465</v>
      </c>
      <c r="L132" s="217">
        <f t="shared" si="67"/>
        <v>0</v>
      </c>
      <c r="M132" s="217">
        <f t="shared" si="67"/>
        <v>0</v>
      </c>
      <c r="N132" s="217">
        <f t="shared" si="67"/>
        <v>0</v>
      </c>
      <c r="O132" s="217">
        <f t="shared" si="67"/>
        <v>0</v>
      </c>
      <c r="P132" s="217">
        <f t="shared" ref="P132:V132" si="68">SUM(P119:P131)</f>
        <v>0</v>
      </c>
      <c r="Q132" s="217">
        <f t="shared" si="68"/>
        <v>0</v>
      </c>
      <c r="R132" s="217">
        <f t="shared" si="68"/>
        <v>0</v>
      </c>
      <c r="S132" s="217">
        <f t="shared" si="68"/>
        <v>0</v>
      </c>
      <c r="T132" s="217">
        <f t="shared" si="68"/>
        <v>0</v>
      </c>
      <c r="U132" s="217">
        <f t="shared" si="68"/>
        <v>0</v>
      </c>
      <c r="V132" s="217">
        <f t="shared" si="68"/>
        <v>0</v>
      </c>
      <c r="W132" s="217">
        <f>SUM(W119:W131)</f>
        <v>279.51618900052671</v>
      </c>
    </row>
    <row r="133" spans="2:23" s="9" customFormat="1" ht="15" thickTop="1">
      <c r="B133" s="66"/>
      <c r="E133" s="218" t="s">
        <v>67</v>
      </c>
      <c r="F133" s="218"/>
      <c r="G133" s="219"/>
      <c r="H133" s="220"/>
      <c r="I133" s="221"/>
      <c r="J133" s="221"/>
      <c r="K133" s="221"/>
      <c r="L133" s="221"/>
      <c r="M133" s="221"/>
      <c r="N133" s="221"/>
      <c r="O133" s="221"/>
      <c r="P133" s="221"/>
      <c r="Q133" s="221"/>
      <c r="R133" s="221"/>
      <c r="S133" s="221"/>
      <c r="T133" s="221"/>
      <c r="U133" s="221"/>
      <c r="V133" s="221"/>
      <c r="W133" s="222"/>
    </row>
    <row r="134" spans="2:23" s="9" customFormat="1">
      <c r="B134" s="66"/>
      <c r="E134" s="223" t="s">
        <v>431</v>
      </c>
      <c r="F134" s="223"/>
      <c r="G134" s="224"/>
      <c r="H134" s="225"/>
      <c r="I134" s="226">
        <f>I132+I133</f>
        <v>68.039041020724881</v>
      </c>
      <c r="J134" s="226">
        <f t="shared" ref="J134" si="69">J132+J133</f>
        <v>153.57620631704236</v>
      </c>
      <c r="K134" s="226">
        <f t="shared" ref="K134" si="70">K132+K133</f>
        <v>57.900941662759465</v>
      </c>
      <c r="L134" s="226">
        <f t="shared" ref="L134" si="71">L132+L133</f>
        <v>0</v>
      </c>
      <c r="M134" s="226">
        <f t="shared" ref="M134" si="72">M132+M133</f>
        <v>0</v>
      </c>
      <c r="N134" s="226">
        <f t="shared" ref="N134" si="73">N132+N133</f>
        <v>0</v>
      </c>
      <c r="O134" s="226">
        <f t="shared" ref="O134:V134" si="74">O132+O133</f>
        <v>0</v>
      </c>
      <c r="P134" s="226">
        <f t="shared" si="74"/>
        <v>0</v>
      </c>
      <c r="Q134" s="226">
        <f t="shared" si="74"/>
        <v>0</v>
      </c>
      <c r="R134" s="226">
        <f t="shared" si="74"/>
        <v>0</v>
      </c>
      <c r="S134" s="226">
        <f t="shared" si="74"/>
        <v>0</v>
      </c>
      <c r="T134" s="226">
        <f t="shared" si="74"/>
        <v>0</v>
      </c>
      <c r="U134" s="226">
        <f t="shared" si="74"/>
        <v>0</v>
      </c>
      <c r="V134" s="226">
        <f t="shared" si="74"/>
        <v>0</v>
      </c>
      <c r="W134" s="226">
        <f>W132+W133</f>
        <v>279.51618900052671</v>
      </c>
    </row>
    <row r="135" spans="2:23" s="9" customFormat="1">
      <c r="B135" s="66"/>
      <c r="E135" s="212">
        <v>43466</v>
      </c>
      <c r="F135" s="212" t="s">
        <v>186</v>
      </c>
      <c r="G135" s="213" t="s">
        <v>65</v>
      </c>
      <c r="H135" s="238">
        <f>$C$47/12</f>
        <v>2.0416666666666669E-3</v>
      </c>
      <c r="I135" s="228">
        <f>(SUM('1.  LRAMVA Summary'!D$54:D$77)+SUM('1.  LRAMVA Summary'!D$78:D$79)*(MONTH($E135)-1)/12)*$H135</f>
        <v>15.157594953469056</v>
      </c>
      <c r="J135" s="228">
        <f>(SUM('1.  LRAMVA Summary'!E$54:E$77)+SUM('1.  LRAMVA Summary'!E$78:E$79)*(MONTH($E135)-1)/12)*$H135</f>
        <v>34.213385358195389</v>
      </c>
      <c r="K135" s="228">
        <f>(SUM('1.  LRAMVA Summary'!F$54:F$77)+SUM('1.  LRAMVA Summary'!F$78:F$79)*(MONTH($E135)-1)/12)*$H135</f>
        <v>12.899050427257167</v>
      </c>
      <c r="L135" s="228">
        <f>(SUM('1.  LRAMVA Summary'!G$54:G$77)+SUM('1.  LRAMVA Summary'!G$78:G$79)*(MONTH($E135)-1)/12)*$H135</f>
        <v>0</v>
      </c>
      <c r="M135" s="228">
        <f>(SUM('1.  LRAMVA Summary'!H$54:H$77)+SUM('1.  LRAMVA Summary'!H$78:H$79)*(MONTH($E135)-1)/12)*$H135</f>
        <v>0</v>
      </c>
      <c r="N135" s="228">
        <f>(SUM('1.  LRAMVA Summary'!I$54:I$77)+SUM('1.  LRAMVA Summary'!I$78:I$79)*(MONTH($E135)-1)/12)*$H135</f>
        <v>0</v>
      </c>
      <c r="O135" s="228">
        <f>(SUM('1.  LRAMVA Summary'!J$54:J$77)+SUM('1.  LRAMVA Summary'!J$78:J$79)*(MONTH($E135)-1)/12)*$H135</f>
        <v>0</v>
      </c>
      <c r="P135" s="228">
        <f>(SUM('1.  LRAMVA Summary'!K$54:K$77)+SUM('1.  LRAMVA Summary'!K$78:K$79)*(MONTH($E135)-1)/12)*$H135</f>
        <v>0</v>
      </c>
      <c r="Q135" s="228">
        <f>(SUM('1.  LRAMVA Summary'!L$54:L$77)+SUM('1.  LRAMVA Summary'!L$78:L$79)*(MONTH($E135)-1)/12)*$H135</f>
        <v>0</v>
      </c>
      <c r="R135" s="228">
        <f>(SUM('1.  LRAMVA Summary'!M$54:M$77)+SUM('1.  LRAMVA Summary'!M$78:M$79)*(MONTH($E135)-1)/12)*$H135</f>
        <v>0</v>
      </c>
      <c r="S135" s="228">
        <f>(SUM('1.  LRAMVA Summary'!N$54:N$77)+SUM('1.  LRAMVA Summary'!N$78:N$79)*(MONTH($E135)-1)/12)*$H135</f>
        <v>0</v>
      </c>
      <c r="T135" s="228">
        <f>(SUM('1.  LRAMVA Summary'!O$54:O$77)+SUM('1.  LRAMVA Summary'!O$78:O$79)*(MONTH($E135)-1)/12)*$H135</f>
        <v>0</v>
      </c>
      <c r="U135" s="228">
        <f>(SUM('1.  LRAMVA Summary'!P$54:P$77)+SUM('1.  LRAMVA Summary'!P$78:P$79)*(MONTH($E135)-1)/12)*$H135</f>
        <v>0</v>
      </c>
      <c r="V135" s="228">
        <f>(SUM('1.  LRAMVA Summary'!Q$54:Q$77)+SUM('1.  LRAMVA Summary'!Q$78:Q$79)*(MONTH($E135)-1)/12)*$H135</f>
        <v>0</v>
      </c>
      <c r="W135" s="229">
        <f>SUM(I135:V135)</f>
        <v>62.270030738921612</v>
      </c>
    </row>
    <row r="136" spans="2:23" s="9" customFormat="1">
      <c r="B136" s="66"/>
      <c r="E136" s="212">
        <v>43497</v>
      </c>
      <c r="F136" s="212" t="s">
        <v>186</v>
      </c>
      <c r="G136" s="213" t="s">
        <v>65</v>
      </c>
      <c r="H136" s="238">
        <f t="shared" ref="H136:H137" si="75">$C$47/12</f>
        <v>2.0416666666666669E-3</v>
      </c>
      <c r="I136" s="228">
        <f>(SUM('1.  LRAMVA Summary'!D$54:D$77)+SUM('1.  LRAMVA Summary'!D$78:D$79)*(MONTH($E136)-1)/12)*$H136</f>
        <v>15.157594953469056</v>
      </c>
      <c r="J136" s="228">
        <f>(SUM('1.  LRAMVA Summary'!E$54:E$77)+SUM('1.  LRAMVA Summary'!E$78:E$79)*(MONTH($E136)-1)/12)*$H136</f>
        <v>34.213385358195389</v>
      </c>
      <c r="K136" s="228">
        <f>(SUM('1.  LRAMVA Summary'!F$54:F$77)+SUM('1.  LRAMVA Summary'!F$78:F$79)*(MONTH($E136)-1)/12)*$H136</f>
        <v>12.899050427257167</v>
      </c>
      <c r="L136" s="228">
        <f>(SUM('1.  LRAMVA Summary'!G$54:G$77)+SUM('1.  LRAMVA Summary'!G$78:G$79)*(MONTH($E136)-1)/12)*$H136</f>
        <v>0</v>
      </c>
      <c r="M136" s="228">
        <f>(SUM('1.  LRAMVA Summary'!H$54:H$77)+SUM('1.  LRAMVA Summary'!H$78:H$79)*(MONTH($E136)-1)/12)*$H136</f>
        <v>0</v>
      </c>
      <c r="N136" s="228">
        <f>(SUM('1.  LRAMVA Summary'!I$54:I$77)+SUM('1.  LRAMVA Summary'!I$78:I$79)*(MONTH($E136)-1)/12)*$H136</f>
        <v>0</v>
      </c>
      <c r="O136" s="228">
        <f>(SUM('1.  LRAMVA Summary'!J$54:J$77)+SUM('1.  LRAMVA Summary'!J$78:J$79)*(MONTH($E136)-1)/12)*$H136</f>
        <v>0</v>
      </c>
      <c r="P136" s="228">
        <f>(SUM('1.  LRAMVA Summary'!K$54:K$77)+SUM('1.  LRAMVA Summary'!K$78:K$79)*(MONTH($E136)-1)/12)*$H136</f>
        <v>0</v>
      </c>
      <c r="Q136" s="228">
        <f>(SUM('1.  LRAMVA Summary'!L$54:L$77)+SUM('1.  LRAMVA Summary'!L$78:L$79)*(MONTH($E136)-1)/12)*$H136</f>
        <v>0</v>
      </c>
      <c r="R136" s="228">
        <f>(SUM('1.  LRAMVA Summary'!M$54:M$77)+SUM('1.  LRAMVA Summary'!M$78:M$79)*(MONTH($E136)-1)/12)*$H136</f>
        <v>0</v>
      </c>
      <c r="S136" s="228">
        <f>(SUM('1.  LRAMVA Summary'!N$54:N$77)+SUM('1.  LRAMVA Summary'!N$78:N$79)*(MONTH($E136)-1)/12)*$H136</f>
        <v>0</v>
      </c>
      <c r="T136" s="228">
        <f>(SUM('1.  LRAMVA Summary'!O$54:O$77)+SUM('1.  LRAMVA Summary'!O$78:O$79)*(MONTH($E136)-1)/12)*$H136</f>
        <v>0</v>
      </c>
      <c r="U136" s="228">
        <f>(SUM('1.  LRAMVA Summary'!P$54:P$77)+SUM('1.  LRAMVA Summary'!P$78:P$79)*(MONTH($E136)-1)/12)*$H136</f>
        <v>0</v>
      </c>
      <c r="V136" s="228">
        <f>(SUM('1.  LRAMVA Summary'!Q$54:Q$77)+SUM('1.  LRAMVA Summary'!Q$78:Q$79)*(MONTH($E136)-1)/12)*$H136</f>
        <v>0</v>
      </c>
      <c r="W136" s="229">
        <f t="shared" ref="W136:W146" si="76">SUM(I136:V136)</f>
        <v>62.270030738921612</v>
      </c>
    </row>
    <row r="137" spans="2:23" s="9" customFormat="1">
      <c r="B137" s="66"/>
      <c r="E137" s="212">
        <v>43525</v>
      </c>
      <c r="F137" s="212" t="s">
        <v>186</v>
      </c>
      <c r="G137" s="213" t="s">
        <v>65</v>
      </c>
      <c r="H137" s="238">
        <f t="shared" si="75"/>
        <v>2.0416666666666669E-3</v>
      </c>
      <c r="I137" s="228">
        <f>(SUM('1.  LRAMVA Summary'!D$54:D$77)+SUM('1.  LRAMVA Summary'!D$78:D$79)*(MONTH($E137)-1)/12)*$H137</f>
        <v>15.157594953469056</v>
      </c>
      <c r="J137" s="228">
        <f>(SUM('1.  LRAMVA Summary'!E$54:E$77)+SUM('1.  LRAMVA Summary'!E$78:E$79)*(MONTH($E137)-1)/12)*$H137</f>
        <v>34.213385358195389</v>
      </c>
      <c r="K137" s="228">
        <f>(SUM('1.  LRAMVA Summary'!F$54:F$77)+SUM('1.  LRAMVA Summary'!F$78:F$79)*(MONTH($E137)-1)/12)*$H137</f>
        <v>12.899050427257167</v>
      </c>
      <c r="L137" s="228">
        <f>(SUM('1.  LRAMVA Summary'!G$54:G$77)+SUM('1.  LRAMVA Summary'!G$78:G$79)*(MONTH($E137)-1)/12)*$H137</f>
        <v>0</v>
      </c>
      <c r="M137" s="228">
        <f>(SUM('1.  LRAMVA Summary'!H$54:H$77)+SUM('1.  LRAMVA Summary'!H$78:H$79)*(MONTH($E137)-1)/12)*$H137</f>
        <v>0</v>
      </c>
      <c r="N137" s="228">
        <f>(SUM('1.  LRAMVA Summary'!I$54:I$77)+SUM('1.  LRAMVA Summary'!I$78:I$79)*(MONTH($E137)-1)/12)*$H137</f>
        <v>0</v>
      </c>
      <c r="O137" s="228">
        <f>(SUM('1.  LRAMVA Summary'!J$54:J$77)+SUM('1.  LRAMVA Summary'!J$78:J$79)*(MONTH($E137)-1)/12)*$H137</f>
        <v>0</v>
      </c>
      <c r="P137" s="228">
        <f>(SUM('1.  LRAMVA Summary'!K$54:K$77)+SUM('1.  LRAMVA Summary'!K$78:K$79)*(MONTH($E137)-1)/12)*$H137</f>
        <v>0</v>
      </c>
      <c r="Q137" s="228">
        <f>(SUM('1.  LRAMVA Summary'!L$54:L$77)+SUM('1.  LRAMVA Summary'!L$78:L$79)*(MONTH($E137)-1)/12)*$H137</f>
        <v>0</v>
      </c>
      <c r="R137" s="228">
        <f>(SUM('1.  LRAMVA Summary'!M$54:M$77)+SUM('1.  LRAMVA Summary'!M$78:M$79)*(MONTH($E137)-1)/12)*$H137</f>
        <v>0</v>
      </c>
      <c r="S137" s="228">
        <f>(SUM('1.  LRAMVA Summary'!N$54:N$77)+SUM('1.  LRAMVA Summary'!N$78:N$79)*(MONTH($E137)-1)/12)*$H137</f>
        <v>0</v>
      </c>
      <c r="T137" s="228">
        <f>(SUM('1.  LRAMVA Summary'!O$54:O$77)+SUM('1.  LRAMVA Summary'!O$78:O$79)*(MONTH($E137)-1)/12)*$H137</f>
        <v>0</v>
      </c>
      <c r="U137" s="228">
        <f>(SUM('1.  LRAMVA Summary'!P$54:P$77)+SUM('1.  LRAMVA Summary'!P$78:P$79)*(MONTH($E137)-1)/12)*$H137</f>
        <v>0</v>
      </c>
      <c r="V137" s="228">
        <f>(SUM('1.  LRAMVA Summary'!Q$54:Q$77)+SUM('1.  LRAMVA Summary'!Q$78:Q$79)*(MONTH($E137)-1)/12)*$H137</f>
        <v>0</v>
      </c>
      <c r="W137" s="229">
        <f t="shared" si="76"/>
        <v>62.270030738921612</v>
      </c>
    </row>
    <row r="138" spans="2:23" s="8" customFormat="1">
      <c r="B138" s="237"/>
      <c r="E138" s="212">
        <v>43556</v>
      </c>
      <c r="F138" s="212" t="s">
        <v>186</v>
      </c>
      <c r="G138" s="213" t="s">
        <v>66</v>
      </c>
      <c r="H138" s="238">
        <f>$C$48/12</f>
        <v>1.8166666666666667E-3</v>
      </c>
      <c r="I138" s="228">
        <f>(SUM('1.  LRAMVA Summary'!D$54:D$77)+SUM('1.  LRAMVA Summary'!D$78:D$79)*(MONTH($E138)-1)/12)*$H138</f>
        <v>13.487166121862261</v>
      </c>
      <c r="J138" s="228">
        <f>(SUM('1.  LRAMVA Summary'!E$54:E$77)+SUM('1.  LRAMVA Summary'!E$78:E$79)*(MONTH($E138)-1)/12)*$H138</f>
        <v>30.442930645251405</v>
      </c>
      <c r="K138" s="228">
        <f>(SUM('1.  LRAMVA Summary'!F$54:F$77)+SUM('1.  LRAMVA Summary'!F$78:F$79)*(MONTH($E138)-1)/12)*$H138</f>
        <v>11.477522420988009</v>
      </c>
      <c r="L138" s="228">
        <f>(SUM('1.  LRAMVA Summary'!G$54:G$77)+SUM('1.  LRAMVA Summary'!G$78:G$79)*(MONTH($E138)-1)/12)*$H138</f>
        <v>0</v>
      </c>
      <c r="M138" s="228">
        <f>(SUM('1.  LRAMVA Summary'!H$54:H$77)+SUM('1.  LRAMVA Summary'!H$78:H$79)*(MONTH($E138)-1)/12)*$H138</f>
        <v>0</v>
      </c>
      <c r="N138" s="228">
        <f>(SUM('1.  LRAMVA Summary'!I$54:I$77)+SUM('1.  LRAMVA Summary'!I$78:I$79)*(MONTH($E138)-1)/12)*$H138</f>
        <v>0</v>
      </c>
      <c r="O138" s="228">
        <f>(SUM('1.  LRAMVA Summary'!J$54:J$77)+SUM('1.  LRAMVA Summary'!J$78:J$79)*(MONTH($E138)-1)/12)*$H138</f>
        <v>0</v>
      </c>
      <c r="P138" s="228">
        <f>(SUM('1.  LRAMVA Summary'!K$54:K$77)+SUM('1.  LRAMVA Summary'!K$78:K$79)*(MONTH($E138)-1)/12)*$H138</f>
        <v>0</v>
      </c>
      <c r="Q138" s="228">
        <f>(SUM('1.  LRAMVA Summary'!L$54:L$77)+SUM('1.  LRAMVA Summary'!L$78:L$79)*(MONTH($E138)-1)/12)*$H138</f>
        <v>0</v>
      </c>
      <c r="R138" s="228">
        <f>(SUM('1.  LRAMVA Summary'!M$54:M$77)+SUM('1.  LRAMVA Summary'!M$78:M$79)*(MONTH($E138)-1)/12)*$H138</f>
        <v>0</v>
      </c>
      <c r="S138" s="228">
        <f>(SUM('1.  LRAMVA Summary'!N$54:N$77)+SUM('1.  LRAMVA Summary'!N$78:N$79)*(MONTH($E138)-1)/12)*$H138</f>
        <v>0</v>
      </c>
      <c r="T138" s="228">
        <f>(SUM('1.  LRAMVA Summary'!O$54:O$77)+SUM('1.  LRAMVA Summary'!O$78:O$79)*(MONTH($E138)-1)/12)*$H138</f>
        <v>0</v>
      </c>
      <c r="U138" s="228">
        <f>(SUM('1.  LRAMVA Summary'!P$54:P$77)+SUM('1.  LRAMVA Summary'!P$78:P$79)*(MONTH($E138)-1)/12)*$H138</f>
        <v>0</v>
      </c>
      <c r="V138" s="228">
        <f>(SUM('1.  LRAMVA Summary'!Q$54:Q$77)+SUM('1.  LRAMVA Summary'!Q$78:Q$79)*(MONTH($E138)-1)/12)*$H138</f>
        <v>0</v>
      </c>
      <c r="W138" s="229">
        <f t="shared" si="76"/>
        <v>55.407619188101677</v>
      </c>
    </row>
    <row r="139" spans="2:23" s="9" customFormat="1">
      <c r="B139" s="66"/>
      <c r="E139" s="212">
        <v>43586</v>
      </c>
      <c r="F139" s="212" t="s">
        <v>186</v>
      </c>
      <c r="G139" s="213" t="s">
        <v>66</v>
      </c>
      <c r="H139" s="238">
        <f>$C$48/12</f>
        <v>1.8166666666666667E-3</v>
      </c>
      <c r="I139" s="228">
        <f>(SUM('1.  LRAMVA Summary'!D$54:D$77)+SUM('1.  LRAMVA Summary'!D$78:D$79)*(MONTH($E139)-1)/12)*$H139</f>
        <v>13.487166121862261</v>
      </c>
      <c r="J139" s="228">
        <f>(SUM('1.  LRAMVA Summary'!E$54:E$77)+SUM('1.  LRAMVA Summary'!E$78:E$79)*(MONTH($E139)-1)/12)*$H139</f>
        <v>30.442930645251405</v>
      </c>
      <c r="K139" s="228">
        <f>(SUM('1.  LRAMVA Summary'!F$54:F$77)+SUM('1.  LRAMVA Summary'!F$78:F$79)*(MONTH($E139)-1)/12)*$H139</f>
        <v>11.477522420988009</v>
      </c>
      <c r="L139" s="228">
        <f>(SUM('1.  LRAMVA Summary'!G$54:G$77)+SUM('1.  LRAMVA Summary'!G$78:G$79)*(MONTH($E139)-1)/12)*$H139</f>
        <v>0</v>
      </c>
      <c r="M139" s="228">
        <f>(SUM('1.  LRAMVA Summary'!H$54:H$77)+SUM('1.  LRAMVA Summary'!H$78:H$79)*(MONTH($E139)-1)/12)*$H139</f>
        <v>0</v>
      </c>
      <c r="N139" s="228">
        <f>(SUM('1.  LRAMVA Summary'!I$54:I$77)+SUM('1.  LRAMVA Summary'!I$78:I$79)*(MONTH($E139)-1)/12)*$H139</f>
        <v>0</v>
      </c>
      <c r="O139" s="228">
        <f>(SUM('1.  LRAMVA Summary'!J$54:J$77)+SUM('1.  LRAMVA Summary'!J$78:J$79)*(MONTH($E139)-1)/12)*$H139</f>
        <v>0</v>
      </c>
      <c r="P139" s="228">
        <f>(SUM('1.  LRAMVA Summary'!K$54:K$77)+SUM('1.  LRAMVA Summary'!K$78:K$79)*(MONTH($E139)-1)/12)*$H139</f>
        <v>0</v>
      </c>
      <c r="Q139" s="228">
        <f>(SUM('1.  LRAMVA Summary'!L$54:L$77)+SUM('1.  LRAMVA Summary'!L$78:L$79)*(MONTH($E139)-1)/12)*$H139</f>
        <v>0</v>
      </c>
      <c r="R139" s="228">
        <f>(SUM('1.  LRAMVA Summary'!M$54:M$77)+SUM('1.  LRAMVA Summary'!M$78:M$79)*(MONTH($E139)-1)/12)*$H139</f>
        <v>0</v>
      </c>
      <c r="S139" s="228">
        <f>(SUM('1.  LRAMVA Summary'!N$54:N$77)+SUM('1.  LRAMVA Summary'!N$78:N$79)*(MONTH($E139)-1)/12)*$H139</f>
        <v>0</v>
      </c>
      <c r="T139" s="228">
        <f>(SUM('1.  LRAMVA Summary'!O$54:O$77)+SUM('1.  LRAMVA Summary'!O$78:O$79)*(MONTH($E139)-1)/12)*$H139</f>
        <v>0</v>
      </c>
      <c r="U139" s="228">
        <f>(SUM('1.  LRAMVA Summary'!P$54:P$77)+SUM('1.  LRAMVA Summary'!P$78:P$79)*(MONTH($E139)-1)/12)*$H139</f>
        <v>0</v>
      </c>
      <c r="V139" s="228">
        <f>(SUM('1.  LRAMVA Summary'!Q$54:Q$77)+SUM('1.  LRAMVA Summary'!Q$78:Q$79)*(MONTH($E139)-1)/12)*$H139</f>
        <v>0</v>
      </c>
      <c r="W139" s="229">
        <f t="shared" si="76"/>
        <v>55.407619188101677</v>
      </c>
    </row>
    <row r="140" spans="2:23" s="9" customFormat="1">
      <c r="B140" s="66"/>
      <c r="E140" s="212">
        <v>43617</v>
      </c>
      <c r="F140" s="212" t="s">
        <v>186</v>
      </c>
      <c r="G140" s="213" t="s">
        <v>66</v>
      </c>
      <c r="H140" s="238">
        <f t="shared" ref="H140" si="77">$C$48/12</f>
        <v>1.8166666666666667E-3</v>
      </c>
      <c r="I140" s="228">
        <f>(SUM('1.  LRAMVA Summary'!D$54:D$77)+SUM('1.  LRAMVA Summary'!D$78:D$79)*(MONTH($E140)-1)/12)*$H140</f>
        <v>13.487166121862261</v>
      </c>
      <c r="J140" s="228">
        <f>(SUM('1.  LRAMVA Summary'!E$54:E$77)+SUM('1.  LRAMVA Summary'!E$78:E$79)*(MONTH($E140)-1)/12)*$H140</f>
        <v>30.442930645251405</v>
      </c>
      <c r="K140" s="228">
        <f>(SUM('1.  LRAMVA Summary'!F$54:F$77)+SUM('1.  LRAMVA Summary'!F$78:F$79)*(MONTH($E140)-1)/12)*$H140</f>
        <v>11.477522420988009</v>
      </c>
      <c r="L140" s="228">
        <f>(SUM('1.  LRAMVA Summary'!G$54:G$77)+SUM('1.  LRAMVA Summary'!G$78:G$79)*(MONTH($E140)-1)/12)*$H140</f>
        <v>0</v>
      </c>
      <c r="M140" s="228">
        <f>(SUM('1.  LRAMVA Summary'!H$54:H$77)+SUM('1.  LRAMVA Summary'!H$78:H$79)*(MONTH($E140)-1)/12)*$H140</f>
        <v>0</v>
      </c>
      <c r="N140" s="228">
        <f>(SUM('1.  LRAMVA Summary'!I$54:I$77)+SUM('1.  LRAMVA Summary'!I$78:I$79)*(MONTH($E140)-1)/12)*$H140</f>
        <v>0</v>
      </c>
      <c r="O140" s="228">
        <f>(SUM('1.  LRAMVA Summary'!J$54:J$77)+SUM('1.  LRAMVA Summary'!J$78:J$79)*(MONTH($E140)-1)/12)*$H140</f>
        <v>0</v>
      </c>
      <c r="P140" s="228">
        <f>(SUM('1.  LRAMVA Summary'!K$54:K$77)+SUM('1.  LRAMVA Summary'!K$78:K$79)*(MONTH($E140)-1)/12)*$H140</f>
        <v>0</v>
      </c>
      <c r="Q140" s="228">
        <f>(SUM('1.  LRAMVA Summary'!L$54:L$77)+SUM('1.  LRAMVA Summary'!L$78:L$79)*(MONTH($E140)-1)/12)*$H140</f>
        <v>0</v>
      </c>
      <c r="R140" s="228">
        <f>(SUM('1.  LRAMVA Summary'!M$54:M$77)+SUM('1.  LRAMVA Summary'!M$78:M$79)*(MONTH($E140)-1)/12)*$H140</f>
        <v>0</v>
      </c>
      <c r="S140" s="228">
        <f>(SUM('1.  LRAMVA Summary'!N$54:N$77)+SUM('1.  LRAMVA Summary'!N$78:N$79)*(MONTH($E140)-1)/12)*$H140</f>
        <v>0</v>
      </c>
      <c r="T140" s="228">
        <f>(SUM('1.  LRAMVA Summary'!O$54:O$77)+SUM('1.  LRAMVA Summary'!O$78:O$79)*(MONTH($E140)-1)/12)*$H140</f>
        <v>0</v>
      </c>
      <c r="U140" s="228">
        <f>(SUM('1.  LRAMVA Summary'!P$54:P$77)+SUM('1.  LRAMVA Summary'!P$78:P$79)*(MONTH($E140)-1)/12)*$H140</f>
        <v>0</v>
      </c>
      <c r="V140" s="228">
        <f>(SUM('1.  LRAMVA Summary'!Q$54:Q$77)+SUM('1.  LRAMVA Summary'!Q$78:Q$79)*(MONTH($E140)-1)/12)*$H140</f>
        <v>0</v>
      </c>
      <c r="W140" s="229">
        <f t="shared" si="76"/>
        <v>55.407619188101677</v>
      </c>
    </row>
    <row r="141" spans="2:23" s="9" customFormat="1">
      <c r="B141" s="66"/>
      <c r="E141" s="212">
        <v>43647</v>
      </c>
      <c r="F141" s="212" t="s">
        <v>186</v>
      </c>
      <c r="G141" s="213" t="s">
        <v>68</v>
      </c>
      <c r="H141" s="238">
        <f>$C$49/12</f>
        <v>1.8166666666666667E-3</v>
      </c>
      <c r="I141" s="228">
        <f>(SUM('1.  LRAMVA Summary'!D$54:D$77)+SUM('1.  LRAMVA Summary'!D$78:D$79)*(MONTH($E141)-1)/12)*$H141</f>
        <v>13.487166121862261</v>
      </c>
      <c r="J141" s="228">
        <f>(SUM('1.  LRAMVA Summary'!E$54:E$77)+SUM('1.  LRAMVA Summary'!E$78:E$79)*(MONTH($E141)-1)/12)*$H141</f>
        <v>30.442930645251405</v>
      </c>
      <c r="K141" s="228">
        <f>(SUM('1.  LRAMVA Summary'!F$54:F$77)+SUM('1.  LRAMVA Summary'!F$78:F$79)*(MONTH($E141)-1)/12)*$H141</f>
        <v>11.477522420988009</v>
      </c>
      <c r="L141" s="228">
        <f>(SUM('1.  LRAMVA Summary'!G$54:G$77)+SUM('1.  LRAMVA Summary'!G$78:G$79)*(MONTH($E141)-1)/12)*$H141</f>
        <v>0</v>
      </c>
      <c r="M141" s="228">
        <f>(SUM('1.  LRAMVA Summary'!H$54:H$77)+SUM('1.  LRAMVA Summary'!H$78:H$79)*(MONTH($E141)-1)/12)*$H141</f>
        <v>0</v>
      </c>
      <c r="N141" s="228">
        <f>(SUM('1.  LRAMVA Summary'!I$54:I$77)+SUM('1.  LRAMVA Summary'!I$78:I$79)*(MONTH($E141)-1)/12)*$H141</f>
        <v>0</v>
      </c>
      <c r="O141" s="228">
        <f>(SUM('1.  LRAMVA Summary'!J$54:J$77)+SUM('1.  LRAMVA Summary'!J$78:J$79)*(MONTH($E141)-1)/12)*$H141</f>
        <v>0</v>
      </c>
      <c r="P141" s="228">
        <f>(SUM('1.  LRAMVA Summary'!K$54:K$77)+SUM('1.  LRAMVA Summary'!K$78:K$79)*(MONTH($E141)-1)/12)*$H141</f>
        <v>0</v>
      </c>
      <c r="Q141" s="228">
        <f>(SUM('1.  LRAMVA Summary'!L$54:L$77)+SUM('1.  LRAMVA Summary'!L$78:L$79)*(MONTH($E141)-1)/12)*$H141</f>
        <v>0</v>
      </c>
      <c r="R141" s="228">
        <f>(SUM('1.  LRAMVA Summary'!M$54:M$77)+SUM('1.  LRAMVA Summary'!M$78:M$79)*(MONTH($E141)-1)/12)*$H141</f>
        <v>0</v>
      </c>
      <c r="S141" s="228">
        <f>(SUM('1.  LRAMVA Summary'!N$54:N$77)+SUM('1.  LRAMVA Summary'!N$78:N$79)*(MONTH($E141)-1)/12)*$H141</f>
        <v>0</v>
      </c>
      <c r="T141" s="228">
        <f>(SUM('1.  LRAMVA Summary'!O$54:O$77)+SUM('1.  LRAMVA Summary'!O$78:O$79)*(MONTH($E141)-1)/12)*$H141</f>
        <v>0</v>
      </c>
      <c r="U141" s="228">
        <f>(SUM('1.  LRAMVA Summary'!P$54:P$77)+SUM('1.  LRAMVA Summary'!P$78:P$79)*(MONTH($E141)-1)/12)*$H141</f>
        <v>0</v>
      </c>
      <c r="V141" s="228">
        <f>(SUM('1.  LRAMVA Summary'!Q$54:Q$77)+SUM('1.  LRAMVA Summary'!Q$78:Q$79)*(MONTH($E141)-1)/12)*$H141</f>
        <v>0</v>
      </c>
      <c r="W141" s="229">
        <f t="shared" si="76"/>
        <v>55.407619188101677</v>
      </c>
    </row>
    <row r="142" spans="2:23" s="9" customFormat="1">
      <c r="B142" s="66"/>
      <c r="E142" s="212">
        <v>43678</v>
      </c>
      <c r="F142" s="212" t="s">
        <v>186</v>
      </c>
      <c r="G142" s="213" t="s">
        <v>68</v>
      </c>
      <c r="H142" s="238">
        <f t="shared" ref="H142" si="78">$C$49/12</f>
        <v>1.8166666666666667E-3</v>
      </c>
      <c r="I142" s="228">
        <f>(SUM('1.  LRAMVA Summary'!D$54:D$77)+SUM('1.  LRAMVA Summary'!D$78:D$79)*(MONTH($E142)-1)/12)*$H142</f>
        <v>13.487166121862261</v>
      </c>
      <c r="J142" s="228">
        <f>(SUM('1.  LRAMVA Summary'!E$54:E$77)+SUM('1.  LRAMVA Summary'!E$78:E$79)*(MONTH($E142)-1)/12)*$H142</f>
        <v>30.442930645251405</v>
      </c>
      <c r="K142" s="228">
        <f>(SUM('1.  LRAMVA Summary'!F$54:F$77)+SUM('1.  LRAMVA Summary'!F$78:F$79)*(MONTH($E142)-1)/12)*$H142</f>
        <v>11.477522420988009</v>
      </c>
      <c r="L142" s="228">
        <f>(SUM('1.  LRAMVA Summary'!G$54:G$77)+SUM('1.  LRAMVA Summary'!G$78:G$79)*(MONTH($E142)-1)/12)*$H142</f>
        <v>0</v>
      </c>
      <c r="M142" s="228">
        <f>(SUM('1.  LRAMVA Summary'!H$54:H$77)+SUM('1.  LRAMVA Summary'!H$78:H$79)*(MONTH($E142)-1)/12)*$H142</f>
        <v>0</v>
      </c>
      <c r="N142" s="228">
        <f>(SUM('1.  LRAMVA Summary'!I$54:I$77)+SUM('1.  LRAMVA Summary'!I$78:I$79)*(MONTH($E142)-1)/12)*$H142</f>
        <v>0</v>
      </c>
      <c r="O142" s="228">
        <f>(SUM('1.  LRAMVA Summary'!J$54:J$77)+SUM('1.  LRAMVA Summary'!J$78:J$79)*(MONTH($E142)-1)/12)*$H142</f>
        <v>0</v>
      </c>
      <c r="P142" s="228">
        <f>(SUM('1.  LRAMVA Summary'!K$54:K$77)+SUM('1.  LRAMVA Summary'!K$78:K$79)*(MONTH($E142)-1)/12)*$H142</f>
        <v>0</v>
      </c>
      <c r="Q142" s="228">
        <f>(SUM('1.  LRAMVA Summary'!L$54:L$77)+SUM('1.  LRAMVA Summary'!L$78:L$79)*(MONTH($E142)-1)/12)*$H142</f>
        <v>0</v>
      </c>
      <c r="R142" s="228">
        <f>(SUM('1.  LRAMVA Summary'!M$54:M$77)+SUM('1.  LRAMVA Summary'!M$78:M$79)*(MONTH($E142)-1)/12)*$H142</f>
        <v>0</v>
      </c>
      <c r="S142" s="228">
        <f>(SUM('1.  LRAMVA Summary'!N$54:N$77)+SUM('1.  LRAMVA Summary'!N$78:N$79)*(MONTH($E142)-1)/12)*$H142</f>
        <v>0</v>
      </c>
      <c r="T142" s="228">
        <f>(SUM('1.  LRAMVA Summary'!O$54:O$77)+SUM('1.  LRAMVA Summary'!O$78:O$79)*(MONTH($E142)-1)/12)*$H142</f>
        <v>0</v>
      </c>
      <c r="U142" s="228">
        <f>(SUM('1.  LRAMVA Summary'!P$54:P$77)+SUM('1.  LRAMVA Summary'!P$78:P$79)*(MONTH($E142)-1)/12)*$H142</f>
        <v>0</v>
      </c>
      <c r="V142" s="228">
        <f>(SUM('1.  LRAMVA Summary'!Q$54:Q$77)+SUM('1.  LRAMVA Summary'!Q$78:Q$79)*(MONTH($E142)-1)/12)*$H142</f>
        <v>0</v>
      </c>
      <c r="W142" s="229">
        <f t="shared" si="76"/>
        <v>55.407619188101677</v>
      </c>
    </row>
    <row r="143" spans="2:23" s="9" customFormat="1">
      <c r="B143" s="66"/>
      <c r="E143" s="212">
        <v>43709</v>
      </c>
      <c r="F143" s="212" t="s">
        <v>186</v>
      </c>
      <c r="G143" s="213" t="s">
        <v>68</v>
      </c>
      <c r="H143" s="238">
        <f>$C$49/12</f>
        <v>1.8166666666666667E-3</v>
      </c>
      <c r="I143" s="228">
        <f>(SUM('1.  LRAMVA Summary'!D$54:D$77)+SUM('1.  LRAMVA Summary'!D$78:D$79)*(MONTH($E143)-1)/12)*$H143</f>
        <v>13.487166121862261</v>
      </c>
      <c r="J143" s="228">
        <f>(SUM('1.  LRAMVA Summary'!E$54:E$77)+SUM('1.  LRAMVA Summary'!E$78:E$79)*(MONTH($E143)-1)/12)*$H143</f>
        <v>30.442930645251405</v>
      </c>
      <c r="K143" s="228">
        <f>(SUM('1.  LRAMVA Summary'!F$54:F$77)+SUM('1.  LRAMVA Summary'!F$78:F$79)*(MONTH($E143)-1)/12)*$H143</f>
        <v>11.477522420988009</v>
      </c>
      <c r="L143" s="228">
        <f>(SUM('1.  LRAMVA Summary'!G$54:G$77)+SUM('1.  LRAMVA Summary'!G$78:G$79)*(MONTH($E143)-1)/12)*$H143</f>
        <v>0</v>
      </c>
      <c r="M143" s="228">
        <f>(SUM('1.  LRAMVA Summary'!H$54:H$77)+SUM('1.  LRAMVA Summary'!H$78:H$79)*(MONTH($E143)-1)/12)*$H143</f>
        <v>0</v>
      </c>
      <c r="N143" s="228">
        <f>(SUM('1.  LRAMVA Summary'!I$54:I$77)+SUM('1.  LRAMVA Summary'!I$78:I$79)*(MONTH($E143)-1)/12)*$H143</f>
        <v>0</v>
      </c>
      <c r="O143" s="228">
        <f>(SUM('1.  LRAMVA Summary'!J$54:J$77)+SUM('1.  LRAMVA Summary'!J$78:J$79)*(MONTH($E143)-1)/12)*$H143</f>
        <v>0</v>
      </c>
      <c r="P143" s="228">
        <f>(SUM('1.  LRAMVA Summary'!K$54:K$77)+SUM('1.  LRAMVA Summary'!K$78:K$79)*(MONTH($E143)-1)/12)*$H143</f>
        <v>0</v>
      </c>
      <c r="Q143" s="228">
        <f>(SUM('1.  LRAMVA Summary'!L$54:L$77)+SUM('1.  LRAMVA Summary'!L$78:L$79)*(MONTH($E143)-1)/12)*$H143</f>
        <v>0</v>
      </c>
      <c r="R143" s="228">
        <f>(SUM('1.  LRAMVA Summary'!M$54:M$77)+SUM('1.  LRAMVA Summary'!M$78:M$79)*(MONTH($E143)-1)/12)*$H143</f>
        <v>0</v>
      </c>
      <c r="S143" s="228">
        <f>(SUM('1.  LRAMVA Summary'!N$54:N$77)+SUM('1.  LRAMVA Summary'!N$78:N$79)*(MONTH($E143)-1)/12)*$H143</f>
        <v>0</v>
      </c>
      <c r="T143" s="228">
        <f>(SUM('1.  LRAMVA Summary'!O$54:O$77)+SUM('1.  LRAMVA Summary'!O$78:O$79)*(MONTH($E143)-1)/12)*$H143</f>
        <v>0</v>
      </c>
      <c r="U143" s="228">
        <f>(SUM('1.  LRAMVA Summary'!P$54:P$77)+SUM('1.  LRAMVA Summary'!P$78:P$79)*(MONTH($E143)-1)/12)*$H143</f>
        <v>0</v>
      </c>
      <c r="V143" s="228">
        <f>(SUM('1.  LRAMVA Summary'!Q$54:Q$77)+SUM('1.  LRAMVA Summary'!Q$78:Q$79)*(MONTH($E143)-1)/12)*$H143</f>
        <v>0</v>
      </c>
      <c r="W143" s="229">
        <f t="shared" si="76"/>
        <v>55.407619188101677</v>
      </c>
    </row>
    <row r="144" spans="2:23" s="9" customFormat="1">
      <c r="B144" s="66"/>
      <c r="E144" s="212">
        <v>43739</v>
      </c>
      <c r="F144" s="212" t="s">
        <v>186</v>
      </c>
      <c r="G144" s="213" t="s">
        <v>69</v>
      </c>
      <c r="H144" s="238">
        <f>$C$50/12</f>
        <v>1.8166666666666667E-3</v>
      </c>
      <c r="I144" s="228">
        <f>(SUM('1.  LRAMVA Summary'!D$54:D$77)+SUM('1.  LRAMVA Summary'!D$78:D$79)*(MONTH($E144)-1)/12)*$H144</f>
        <v>13.487166121862261</v>
      </c>
      <c r="J144" s="228">
        <f>(SUM('1.  LRAMVA Summary'!E$54:E$77)+SUM('1.  LRAMVA Summary'!E$78:E$79)*(MONTH($E144)-1)/12)*$H144</f>
        <v>30.442930645251405</v>
      </c>
      <c r="K144" s="228">
        <f>(SUM('1.  LRAMVA Summary'!F$54:F$77)+SUM('1.  LRAMVA Summary'!F$78:F$79)*(MONTH($E144)-1)/12)*$H144</f>
        <v>11.477522420988009</v>
      </c>
      <c r="L144" s="228">
        <f>(SUM('1.  LRAMVA Summary'!G$54:G$77)+SUM('1.  LRAMVA Summary'!G$78:G$79)*(MONTH($E144)-1)/12)*$H144</f>
        <v>0</v>
      </c>
      <c r="M144" s="228">
        <f>(SUM('1.  LRAMVA Summary'!H$54:H$77)+SUM('1.  LRAMVA Summary'!H$78:H$79)*(MONTH($E144)-1)/12)*$H144</f>
        <v>0</v>
      </c>
      <c r="N144" s="228">
        <f>(SUM('1.  LRAMVA Summary'!I$54:I$77)+SUM('1.  LRAMVA Summary'!I$78:I$79)*(MONTH($E144)-1)/12)*$H144</f>
        <v>0</v>
      </c>
      <c r="O144" s="228">
        <f>(SUM('1.  LRAMVA Summary'!J$54:J$77)+SUM('1.  LRAMVA Summary'!J$78:J$79)*(MONTH($E144)-1)/12)*$H144</f>
        <v>0</v>
      </c>
      <c r="P144" s="228">
        <f>(SUM('1.  LRAMVA Summary'!K$54:K$77)+SUM('1.  LRAMVA Summary'!K$78:K$79)*(MONTH($E144)-1)/12)*$H144</f>
        <v>0</v>
      </c>
      <c r="Q144" s="228">
        <f>(SUM('1.  LRAMVA Summary'!L$54:L$77)+SUM('1.  LRAMVA Summary'!L$78:L$79)*(MONTH($E144)-1)/12)*$H144</f>
        <v>0</v>
      </c>
      <c r="R144" s="228">
        <f>(SUM('1.  LRAMVA Summary'!M$54:M$77)+SUM('1.  LRAMVA Summary'!M$78:M$79)*(MONTH($E144)-1)/12)*$H144</f>
        <v>0</v>
      </c>
      <c r="S144" s="228">
        <f>(SUM('1.  LRAMVA Summary'!N$54:N$77)+SUM('1.  LRAMVA Summary'!N$78:N$79)*(MONTH($E144)-1)/12)*$H144</f>
        <v>0</v>
      </c>
      <c r="T144" s="228">
        <f>(SUM('1.  LRAMVA Summary'!O$54:O$77)+SUM('1.  LRAMVA Summary'!O$78:O$79)*(MONTH($E144)-1)/12)*$H144</f>
        <v>0</v>
      </c>
      <c r="U144" s="228">
        <f>(SUM('1.  LRAMVA Summary'!P$54:P$77)+SUM('1.  LRAMVA Summary'!P$78:P$79)*(MONTH($E144)-1)/12)*$H144</f>
        <v>0</v>
      </c>
      <c r="V144" s="228">
        <f>(SUM('1.  LRAMVA Summary'!Q$54:Q$77)+SUM('1.  LRAMVA Summary'!Q$78:Q$79)*(MONTH($E144)-1)/12)*$H144</f>
        <v>0</v>
      </c>
      <c r="W144" s="229">
        <f t="shared" si="76"/>
        <v>55.407619188101677</v>
      </c>
    </row>
    <row r="145" spans="2:23" s="9" customFormat="1">
      <c r="B145" s="66"/>
      <c r="E145" s="212">
        <v>43770</v>
      </c>
      <c r="F145" s="212" t="s">
        <v>186</v>
      </c>
      <c r="G145" s="213" t="s">
        <v>69</v>
      </c>
      <c r="H145" s="238">
        <f t="shared" ref="H145:H146" si="79">$C$50/12</f>
        <v>1.8166666666666667E-3</v>
      </c>
      <c r="I145" s="228">
        <f>(SUM('1.  LRAMVA Summary'!D$54:D$77)+SUM('1.  LRAMVA Summary'!D$78:D$79)*(MONTH($E145)-1)/12)*$H145</f>
        <v>13.487166121862261</v>
      </c>
      <c r="J145" s="228">
        <f>(SUM('1.  LRAMVA Summary'!E$54:E$77)+SUM('1.  LRAMVA Summary'!E$78:E$79)*(MONTH($E145)-1)/12)*$H145</f>
        <v>30.442930645251405</v>
      </c>
      <c r="K145" s="228">
        <f>(SUM('1.  LRAMVA Summary'!F$54:F$77)+SUM('1.  LRAMVA Summary'!F$78:F$79)*(MONTH($E145)-1)/12)*$H145</f>
        <v>11.477522420988009</v>
      </c>
      <c r="L145" s="228">
        <f>(SUM('1.  LRAMVA Summary'!G$54:G$77)+SUM('1.  LRAMVA Summary'!G$78:G$79)*(MONTH($E145)-1)/12)*$H145</f>
        <v>0</v>
      </c>
      <c r="M145" s="228">
        <f>(SUM('1.  LRAMVA Summary'!H$54:H$77)+SUM('1.  LRAMVA Summary'!H$78:H$79)*(MONTH($E145)-1)/12)*$H145</f>
        <v>0</v>
      </c>
      <c r="N145" s="228">
        <f>(SUM('1.  LRAMVA Summary'!I$54:I$77)+SUM('1.  LRAMVA Summary'!I$78:I$79)*(MONTH($E145)-1)/12)*$H145</f>
        <v>0</v>
      </c>
      <c r="O145" s="228">
        <f>(SUM('1.  LRAMVA Summary'!J$54:J$77)+SUM('1.  LRAMVA Summary'!J$78:J$79)*(MONTH($E145)-1)/12)*$H145</f>
        <v>0</v>
      </c>
      <c r="P145" s="228">
        <f>(SUM('1.  LRAMVA Summary'!K$54:K$77)+SUM('1.  LRAMVA Summary'!K$78:K$79)*(MONTH($E145)-1)/12)*$H145</f>
        <v>0</v>
      </c>
      <c r="Q145" s="228">
        <f>(SUM('1.  LRAMVA Summary'!L$54:L$77)+SUM('1.  LRAMVA Summary'!L$78:L$79)*(MONTH($E145)-1)/12)*$H145</f>
        <v>0</v>
      </c>
      <c r="R145" s="228">
        <f>(SUM('1.  LRAMVA Summary'!M$54:M$77)+SUM('1.  LRAMVA Summary'!M$78:M$79)*(MONTH($E145)-1)/12)*$H145</f>
        <v>0</v>
      </c>
      <c r="S145" s="228">
        <f>(SUM('1.  LRAMVA Summary'!N$54:N$77)+SUM('1.  LRAMVA Summary'!N$78:N$79)*(MONTH($E145)-1)/12)*$H145</f>
        <v>0</v>
      </c>
      <c r="T145" s="228">
        <f>(SUM('1.  LRAMVA Summary'!O$54:O$77)+SUM('1.  LRAMVA Summary'!O$78:O$79)*(MONTH($E145)-1)/12)*$H145</f>
        <v>0</v>
      </c>
      <c r="U145" s="228">
        <f>(SUM('1.  LRAMVA Summary'!P$54:P$77)+SUM('1.  LRAMVA Summary'!P$78:P$79)*(MONTH($E145)-1)/12)*$H145</f>
        <v>0</v>
      </c>
      <c r="V145" s="228">
        <f>(SUM('1.  LRAMVA Summary'!Q$54:Q$77)+SUM('1.  LRAMVA Summary'!Q$78:Q$79)*(MONTH($E145)-1)/12)*$H145</f>
        <v>0</v>
      </c>
      <c r="W145" s="229">
        <f t="shared" si="76"/>
        <v>55.407619188101677</v>
      </c>
    </row>
    <row r="146" spans="2:23" s="9" customFormat="1">
      <c r="B146" s="66"/>
      <c r="E146" s="212">
        <v>43800</v>
      </c>
      <c r="F146" s="212" t="s">
        <v>186</v>
      </c>
      <c r="G146" s="213" t="s">
        <v>69</v>
      </c>
      <c r="H146" s="238">
        <f t="shared" si="79"/>
        <v>1.8166666666666667E-3</v>
      </c>
      <c r="I146" s="228">
        <f>(SUM('1.  LRAMVA Summary'!D$54:D$77)+SUM('1.  LRAMVA Summary'!D$78:D$79)*(MONTH($E146)-1)/12)*$H146</f>
        <v>13.487166121862261</v>
      </c>
      <c r="J146" s="228">
        <f>(SUM('1.  LRAMVA Summary'!E$54:E$77)+SUM('1.  LRAMVA Summary'!E$78:E$79)*(MONTH($E146)-1)/12)*$H146</f>
        <v>30.442930645251405</v>
      </c>
      <c r="K146" s="228">
        <f>(SUM('1.  LRAMVA Summary'!F$54:F$77)+SUM('1.  LRAMVA Summary'!F$78:F$79)*(MONTH($E146)-1)/12)*$H146</f>
        <v>11.477522420988009</v>
      </c>
      <c r="L146" s="228">
        <f>(SUM('1.  LRAMVA Summary'!G$54:G$77)+SUM('1.  LRAMVA Summary'!G$78:G$79)*(MONTH($E146)-1)/12)*$H146</f>
        <v>0</v>
      </c>
      <c r="M146" s="228">
        <f>(SUM('1.  LRAMVA Summary'!H$54:H$77)+SUM('1.  LRAMVA Summary'!H$78:H$79)*(MONTH($E146)-1)/12)*$H146</f>
        <v>0</v>
      </c>
      <c r="N146" s="228">
        <f>(SUM('1.  LRAMVA Summary'!I$54:I$77)+SUM('1.  LRAMVA Summary'!I$78:I$79)*(MONTH($E146)-1)/12)*$H146</f>
        <v>0</v>
      </c>
      <c r="O146" s="228">
        <f>(SUM('1.  LRAMVA Summary'!J$54:J$77)+SUM('1.  LRAMVA Summary'!J$78:J$79)*(MONTH($E146)-1)/12)*$H146</f>
        <v>0</v>
      </c>
      <c r="P146" s="228">
        <f>(SUM('1.  LRAMVA Summary'!K$54:K$77)+SUM('1.  LRAMVA Summary'!K$78:K$79)*(MONTH($E146)-1)/12)*$H146</f>
        <v>0</v>
      </c>
      <c r="Q146" s="228">
        <f>(SUM('1.  LRAMVA Summary'!L$54:L$77)+SUM('1.  LRAMVA Summary'!L$78:L$79)*(MONTH($E146)-1)/12)*$H146</f>
        <v>0</v>
      </c>
      <c r="R146" s="228">
        <f>(SUM('1.  LRAMVA Summary'!M$54:M$77)+SUM('1.  LRAMVA Summary'!M$78:M$79)*(MONTH($E146)-1)/12)*$H146</f>
        <v>0</v>
      </c>
      <c r="S146" s="228">
        <f>(SUM('1.  LRAMVA Summary'!N$54:N$77)+SUM('1.  LRAMVA Summary'!N$78:N$79)*(MONTH($E146)-1)/12)*$H146</f>
        <v>0</v>
      </c>
      <c r="T146" s="228">
        <f>(SUM('1.  LRAMVA Summary'!O$54:O$77)+SUM('1.  LRAMVA Summary'!O$78:O$79)*(MONTH($E146)-1)/12)*$H146</f>
        <v>0</v>
      </c>
      <c r="U146" s="228">
        <f>(SUM('1.  LRAMVA Summary'!P$54:P$77)+SUM('1.  LRAMVA Summary'!P$78:P$79)*(MONTH($E146)-1)/12)*$H146</f>
        <v>0</v>
      </c>
      <c r="V146" s="228">
        <f>(SUM('1.  LRAMVA Summary'!Q$54:Q$77)+SUM('1.  LRAMVA Summary'!Q$78:Q$79)*(MONTH($E146)-1)/12)*$H146</f>
        <v>0</v>
      </c>
      <c r="W146" s="229">
        <f t="shared" si="76"/>
        <v>55.407619188101677</v>
      </c>
    </row>
    <row r="147" spans="2:23" s="9" customFormat="1" ht="15" thickBot="1">
      <c r="B147" s="66"/>
      <c r="E147" s="214" t="s">
        <v>468</v>
      </c>
      <c r="F147" s="214"/>
      <c r="G147" s="215"/>
      <c r="H147" s="216"/>
      <c r="I147" s="217">
        <f>SUM(I134:I146)</f>
        <v>234.8963209778924</v>
      </c>
      <c r="J147" s="217">
        <f>SUM(J134:J146)</f>
        <v>530.20273819889121</v>
      </c>
      <c r="K147" s="217">
        <f t="shared" ref="K147:O147" si="80">SUM(K134:K146)</f>
        <v>199.89579473342303</v>
      </c>
      <c r="L147" s="217">
        <f t="shared" si="80"/>
        <v>0</v>
      </c>
      <c r="M147" s="217">
        <f t="shared" si="80"/>
        <v>0</v>
      </c>
      <c r="N147" s="217">
        <f t="shared" si="80"/>
        <v>0</v>
      </c>
      <c r="O147" s="217">
        <f t="shared" si="80"/>
        <v>0</v>
      </c>
      <c r="P147" s="217">
        <f t="shared" ref="P147:V147" si="81">SUM(P134:P146)</f>
        <v>0</v>
      </c>
      <c r="Q147" s="217">
        <f t="shared" si="81"/>
        <v>0</v>
      </c>
      <c r="R147" s="217">
        <f t="shared" si="81"/>
        <v>0</v>
      </c>
      <c r="S147" s="217">
        <f t="shared" si="81"/>
        <v>0</v>
      </c>
      <c r="T147" s="217">
        <f t="shared" si="81"/>
        <v>0</v>
      </c>
      <c r="U147" s="217">
        <f t="shared" si="81"/>
        <v>0</v>
      </c>
      <c r="V147" s="217">
        <f t="shared" si="81"/>
        <v>0</v>
      </c>
      <c r="W147" s="217">
        <f>SUM(W134:W146)</f>
        <v>964.99485391020642</v>
      </c>
    </row>
    <row r="148" spans="2:23" s="9" customFormat="1" ht="15" thickTop="1">
      <c r="B148" s="66"/>
      <c r="E148" s="218" t="s">
        <v>67</v>
      </c>
      <c r="F148" s="218"/>
      <c r="G148" s="219"/>
      <c r="H148" s="220"/>
      <c r="I148" s="221"/>
      <c r="J148" s="221"/>
      <c r="K148" s="221"/>
      <c r="L148" s="221"/>
      <c r="M148" s="221"/>
      <c r="N148" s="221"/>
      <c r="O148" s="221"/>
      <c r="P148" s="221"/>
      <c r="Q148" s="221"/>
      <c r="R148" s="221"/>
      <c r="S148" s="221"/>
      <c r="T148" s="221"/>
      <c r="U148" s="221"/>
      <c r="V148" s="221"/>
      <c r="W148" s="222"/>
    </row>
    <row r="149" spans="2:23" s="9" customFormat="1">
      <c r="B149" s="66"/>
      <c r="E149" s="223" t="s">
        <v>432</v>
      </c>
      <c r="F149" s="223"/>
      <c r="G149" s="224"/>
      <c r="H149" s="225"/>
      <c r="I149" s="226">
        <f>I147+I148</f>
        <v>234.8963209778924</v>
      </c>
      <c r="J149" s="226">
        <f t="shared" ref="J149" si="82">J147+J148</f>
        <v>530.20273819889121</v>
      </c>
      <c r="K149" s="226">
        <f t="shared" ref="K149" si="83">K147+K148</f>
        <v>199.89579473342303</v>
      </c>
      <c r="L149" s="226">
        <f t="shared" ref="L149" si="84">L147+L148</f>
        <v>0</v>
      </c>
      <c r="M149" s="226">
        <f t="shared" ref="M149" si="85">M147+M148</f>
        <v>0</v>
      </c>
      <c r="N149" s="226">
        <f t="shared" ref="N149" si="86">N147+N148</f>
        <v>0</v>
      </c>
      <c r="O149" s="226">
        <f t="shared" ref="O149:V149" si="87">O147+O148</f>
        <v>0</v>
      </c>
      <c r="P149" s="226">
        <f t="shared" si="87"/>
        <v>0</v>
      </c>
      <c r="Q149" s="226">
        <f t="shared" si="87"/>
        <v>0</v>
      </c>
      <c r="R149" s="226">
        <f t="shared" si="87"/>
        <v>0</v>
      </c>
      <c r="S149" s="226">
        <f t="shared" si="87"/>
        <v>0</v>
      </c>
      <c r="T149" s="226">
        <f t="shared" si="87"/>
        <v>0</v>
      </c>
      <c r="U149" s="226">
        <f t="shared" si="87"/>
        <v>0</v>
      </c>
      <c r="V149" s="226">
        <f t="shared" si="87"/>
        <v>0</v>
      </c>
      <c r="W149" s="226">
        <f>W147+W148</f>
        <v>964.99485391020642</v>
      </c>
    </row>
    <row r="150" spans="2:23" s="9" customFormat="1">
      <c r="B150" s="66"/>
      <c r="E150" s="212">
        <v>43831</v>
      </c>
      <c r="F150" s="212" t="s">
        <v>187</v>
      </c>
      <c r="G150" s="213" t="s">
        <v>65</v>
      </c>
      <c r="H150" s="238">
        <f>$C$51/12</f>
        <v>1.8166666666666667E-3</v>
      </c>
      <c r="I150" s="228">
        <f>(SUM('1.  LRAMVA Summary'!D$54:D$80)+SUM('1.  LRAMVA Summary'!D$81:D$82)*(MONTH($E150)-1)/12)*$H150</f>
        <v>13.487166121862261</v>
      </c>
      <c r="J150" s="228">
        <f>(SUM('1.  LRAMVA Summary'!E$54:E$80)+SUM('1.  LRAMVA Summary'!E$81:E$82)*(MONTH($E150)-1)/12)*$H150</f>
        <v>30.442930645251405</v>
      </c>
      <c r="K150" s="228">
        <f>(SUM('1.  LRAMVA Summary'!F$54:F$80)+SUM('1.  LRAMVA Summary'!F$81:F$82)*(MONTH($E150)-1)/12)*$H150</f>
        <v>11.477522420988009</v>
      </c>
      <c r="L150" s="228">
        <f>(SUM('1.  LRAMVA Summary'!G$54:G$80)+SUM('1.  LRAMVA Summary'!G$81:G$82)*(MONTH($E150)-1)/12)*$H150</f>
        <v>0</v>
      </c>
      <c r="M150" s="228">
        <f>(SUM('1.  LRAMVA Summary'!H$54:H$80)+SUM('1.  LRAMVA Summary'!H$81:H$82)*(MONTH($E150)-1)/12)*$H150</f>
        <v>0</v>
      </c>
      <c r="N150" s="228">
        <f>(SUM('1.  LRAMVA Summary'!I$54:I$80)+SUM('1.  LRAMVA Summary'!I$81:I$82)*(MONTH($E150)-1)/12)*$H150</f>
        <v>0</v>
      </c>
      <c r="O150" s="228">
        <f>(SUM('1.  LRAMVA Summary'!J$54:J$80)+SUM('1.  LRAMVA Summary'!J$81:J$82)*(MONTH($E150)-1)/12)*$H150</f>
        <v>0</v>
      </c>
      <c r="P150" s="228">
        <f>(SUM('1.  LRAMVA Summary'!K$54:K$80)+SUM('1.  LRAMVA Summary'!K$81:K$82)*(MONTH($E150)-1)/12)*$H150</f>
        <v>0</v>
      </c>
      <c r="Q150" s="228">
        <f>(SUM('1.  LRAMVA Summary'!L$54:L$80)+SUM('1.  LRAMVA Summary'!L$81:L$82)*(MONTH($E150)-1)/12)*$H150</f>
        <v>0</v>
      </c>
      <c r="R150" s="228">
        <f>(SUM('1.  LRAMVA Summary'!M$54:M$80)+SUM('1.  LRAMVA Summary'!M$81:M$82)*(MONTH($E150)-1)/12)*$H150</f>
        <v>0</v>
      </c>
      <c r="S150" s="228">
        <f>(SUM('1.  LRAMVA Summary'!N$54:N$80)+SUM('1.  LRAMVA Summary'!N$81:N$82)*(MONTH($E150)-1)/12)*$H150</f>
        <v>0</v>
      </c>
      <c r="T150" s="228">
        <f>(SUM('1.  LRAMVA Summary'!O$54:O$80)+SUM('1.  LRAMVA Summary'!O$81:O$82)*(MONTH($E150)-1)/12)*$H150</f>
        <v>0</v>
      </c>
      <c r="U150" s="228">
        <f>(SUM('1.  LRAMVA Summary'!P$54:P$80)+SUM('1.  LRAMVA Summary'!P$81:P$82)*(MONTH($E150)-1)/12)*$H150</f>
        <v>0</v>
      </c>
      <c r="V150" s="228">
        <f>(SUM('1.  LRAMVA Summary'!Q$54:Q$80)+SUM('1.  LRAMVA Summary'!Q$81:Q$82)*(MONTH($E150)-1)/12)*$H150</f>
        <v>0</v>
      </c>
      <c r="W150" s="229">
        <f>SUM(I150:V150)</f>
        <v>55.407619188101677</v>
      </c>
    </row>
    <row r="151" spans="2:23" s="9" customFormat="1">
      <c r="B151" s="66"/>
      <c r="E151" s="212">
        <v>43862</v>
      </c>
      <c r="F151" s="212" t="s">
        <v>187</v>
      </c>
      <c r="G151" s="213" t="s">
        <v>65</v>
      </c>
      <c r="H151" s="238">
        <f t="shared" ref="H151:H152" si="88">$C$51/12</f>
        <v>1.8166666666666667E-3</v>
      </c>
      <c r="I151" s="228">
        <f>(SUM('1.  LRAMVA Summary'!D$54:D$80)+SUM('1.  LRAMVA Summary'!D$81:D$82)*(MONTH($E151)-1)/12)*$H151</f>
        <v>13.487166121862261</v>
      </c>
      <c r="J151" s="228">
        <f>(SUM('1.  LRAMVA Summary'!E$54:E$80)+SUM('1.  LRAMVA Summary'!E$81:E$82)*(MONTH($E151)-1)/12)*$H151</f>
        <v>30.442930645251405</v>
      </c>
      <c r="K151" s="228">
        <f>(SUM('1.  LRAMVA Summary'!F$54:F$80)+SUM('1.  LRAMVA Summary'!F$81:F$82)*(MONTH($E151)-1)/12)*$H151</f>
        <v>11.477522420988009</v>
      </c>
      <c r="L151" s="228">
        <f>(SUM('1.  LRAMVA Summary'!G$54:G$80)+SUM('1.  LRAMVA Summary'!G$81:G$82)*(MONTH($E151)-1)/12)*$H151</f>
        <v>0</v>
      </c>
      <c r="M151" s="228">
        <f>(SUM('1.  LRAMVA Summary'!H$54:H$80)+SUM('1.  LRAMVA Summary'!H$81:H$82)*(MONTH($E151)-1)/12)*$H151</f>
        <v>0</v>
      </c>
      <c r="N151" s="228">
        <f>(SUM('1.  LRAMVA Summary'!I$54:I$80)+SUM('1.  LRAMVA Summary'!I$81:I$82)*(MONTH($E151)-1)/12)*$H151</f>
        <v>0</v>
      </c>
      <c r="O151" s="228">
        <f>(SUM('1.  LRAMVA Summary'!J$54:J$80)+SUM('1.  LRAMVA Summary'!J$81:J$82)*(MONTH($E151)-1)/12)*$H151</f>
        <v>0</v>
      </c>
      <c r="P151" s="228">
        <f>(SUM('1.  LRAMVA Summary'!K$54:K$80)+SUM('1.  LRAMVA Summary'!K$81:K$82)*(MONTH($E151)-1)/12)*$H151</f>
        <v>0</v>
      </c>
      <c r="Q151" s="228">
        <f>(SUM('1.  LRAMVA Summary'!L$54:L$80)+SUM('1.  LRAMVA Summary'!L$81:L$82)*(MONTH($E151)-1)/12)*$H151</f>
        <v>0</v>
      </c>
      <c r="R151" s="228">
        <f>(SUM('1.  LRAMVA Summary'!M$54:M$80)+SUM('1.  LRAMVA Summary'!M$81:M$82)*(MONTH($E151)-1)/12)*$H151</f>
        <v>0</v>
      </c>
      <c r="S151" s="228">
        <f>(SUM('1.  LRAMVA Summary'!N$54:N$80)+SUM('1.  LRAMVA Summary'!N$81:N$82)*(MONTH($E151)-1)/12)*$H151</f>
        <v>0</v>
      </c>
      <c r="T151" s="228">
        <f>(SUM('1.  LRAMVA Summary'!O$54:O$80)+SUM('1.  LRAMVA Summary'!O$81:O$82)*(MONTH($E151)-1)/12)*$H151</f>
        <v>0</v>
      </c>
      <c r="U151" s="228">
        <f>(SUM('1.  LRAMVA Summary'!P$54:P$80)+SUM('1.  LRAMVA Summary'!P$81:P$82)*(MONTH($E151)-1)/12)*$H151</f>
        <v>0</v>
      </c>
      <c r="V151" s="228">
        <f>(SUM('1.  LRAMVA Summary'!Q$54:Q$80)+SUM('1.  LRAMVA Summary'!Q$81:Q$82)*(MONTH($E151)-1)/12)*$H151</f>
        <v>0</v>
      </c>
      <c r="W151" s="229">
        <f t="shared" ref="W151:W160" si="89">SUM(I151:V151)</f>
        <v>55.407619188101677</v>
      </c>
    </row>
    <row r="152" spans="2:23" s="9" customFormat="1">
      <c r="B152" s="66"/>
      <c r="E152" s="212">
        <v>43891</v>
      </c>
      <c r="F152" s="212" t="s">
        <v>187</v>
      </c>
      <c r="G152" s="213" t="s">
        <v>65</v>
      </c>
      <c r="H152" s="238">
        <f t="shared" si="88"/>
        <v>1.8166666666666667E-3</v>
      </c>
      <c r="I152" s="228">
        <f>(SUM('1.  LRAMVA Summary'!D$54:D$80)+SUM('1.  LRAMVA Summary'!D$81:D$82)*(MONTH($E152)-1)/12)*$H152</f>
        <v>13.487166121862261</v>
      </c>
      <c r="J152" s="228">
        <f>(SUM('1.  LRAMVA Summary'!E$54:E$80)+SUM('1.  LRAMVA Summary'!E$81:E$82)*(MONTH($E152)-1)/12)*$H152</f>
        <v>30.442930645251405</v>
      </c>
      <c r="K152" s="228">
        <f>(SUM('1.  LRAMVA Summary'!F$54:F$80)+SUM('1.  LRAMVA Summary'!F$81:F$82)*(MONTH($E152)-1)/12)*$H152</f>
        <v>11.477522420988009</v>
      </c>
      <c r="L152" s="228">
        <f>(SUM('1.  LRAMVA Summary'!G$54:G$80)+SUM('1.  LRAMVA Summary'!G$81:G$82)*(MONTH($E152)-1)/12)*$H152</f>
        <v>0</v>
      </c>
      <c r="M152" s="228">
        <f>(SUM('1.  LRAMVA Summary'!H$54:H$80)+SUM('1.  LRAMVA Summary'!H$81:H$82)*(MONTH($E152)-1)/12)*$H152</f>
        <v>0</v>
      </c>
      <c r="N152" s="228">
        <f>(SUM('1.  LRAMVA Summary'!I$54:I$80)+SUM('1.  LRAMVA Summary'!I$81:I$82)*(MONTH($E152)-1)/12)*$H152</f>
        <v>0</v>
      </c>
      <c r="O152" s="228">
        <f>(SUM('1.  LRAMVA Summary'!J$54:J$80)+SUM('1.  LRAMVA Summary'!J$81:J$82)*(MONTH($E152)-1)/12)*$H152</f>
        <v>0</v>
      </c>
      <c r="P152" s="228">
        <f>(SUM('1.  LRAMVA Summary'!K$54:K$80)+SUM('1.  LRAMVA Summary'!K$81:K$82)*(MONTH($E152)-1)/12)*$H152</f>
        <v>0</v>
      </c>
      <c r="Q152" s="228">
        <f>(SUM('1.  LRAMVA Summary'!L$54:L$80)+SUM('1.  LRAMVA Summary'!L$81:L$82)*(MONTH($E152)-1)/12)*$H152</f>
        <v>0</v>
      </c>
      <c r="R152" s="228">
        <f>(SUM('1.  LRAMVA Summary'!M$54:M$80)+SUM('1.  LRAMVA Summary'!M$81:M$82)*(MONTH($E152)-1)/12)*$H152</f>
        <v>0</v>
      </c>
      <c r="S152" s="228">
        <f>(SUM('1.  LRAMVA Summary'!N$54:N$80)+SUM('1.  LRAMVA Summary'!N$81:N$82)*(MONTH($E152)-1)/12)*$H152</f>
        <v>0</v>
      </c>
      <c r="T152" s="228">
        <f>(SUM('1.  LRAMVA Summary'!O$54:O$80)+SUM('1.  LRAMVA Summary'!O$81:O$82)*(MONTH($E152)-1)/12)*$H152</f>
        <v>0</v>
      </c>
      <c r="U152" s="228">
        <f>(SUM('1.  LRAMVA Summary'!P$54:P$80)+SUM('1.  LRAMVA Summary'!P$81:P$82)*(MONTH($E152)-1)/12)*$H152</f>
        <v>0</v>
      </c>
      <c r="V152" s="228">
        <f>(SUM('1.  LRAMVA Summary'!Q$54:Q$80)+SUM('1.  LRAMVA Summary'!Q$81:Q$82)*(MONTH($E152)-1)/12)*$H152</f>
        <v>0</v>
      </c>
      <c r="W152" s="229">
        <f t="shared" si="89"/>
        <v>55.407619188101677</v>
      </c>
    </row>
    <row r="153" spans="2:23" s="9" customFormat="1">
      <c r="B153" s="66"/>
      <c r="E153" s="212">
        <v>43922</v>
      </c>
      <c r="F153" s="212" t="s">
        <v>187</v>
      </c>
      <c r="G153" s="213" t="s">
        <v>66</v>
      </c>
      <c r="H153" s="238">
        <f>$C$52/12</f>
        <v>1.8166666666666667E-3</v>
      </c>
      <c r="I153" s="228">
        <f>(SUM('1.  LRAMVA Summary'!D$54:D$80)+SUM('1.  LRAMVA Summary'!D$81:D$82)*(MONTH($E153)-1)/12)*$H153</f>
        <v>13.487166121862261</v>
      </c>
      <c r="J153" s="228">
        <f>(SUM('1.  LRAMVA Summary'!E$54:E$80)+SUM('1.  LRAMVA Summary'!E$81:E$82)*(MONTH($E153)-1)/12)*$H153</f>
        <v>30.442930645251405</v>
      </c>
      <c r="K153" s="228">
        <f>(SUM('1.  LRAMVA Summary'!F$54:F$80)+SUM('1.  LRAMVA Summary'!F$81:F$82)*(MONTH($E153)-1)/12)*$H153</f>
        <v>11.477522420988009</v>
      </c>
      <c r="L153" s="228">
        <f>(SUM('1.  LRAMVA Summary'!G$54:G$80)+SUM('1.  LRAMVA Summary'!G$81:G$82)*(MONTH($E153)-1)/12)*$H153</f>
        <v>0</v>
      </c>
      <c r="M153" s="228">
        <f>(SUM('1.  LRAMVA Summary'!H$54:H$80)+SUM('1.  LRAMVA Summary'!H$81:H$82)*(MONTH($E153)-1)/12)*$H153</f>
        <v>0</v>
      </c>
      <c r="N153" s="228">
        <f>(SUM('1.  LRAMVA Summary'!I$54:I$80)+SUM('1.  LRAMVA Summary'!I$81:I$82)*(MONTH($E153)-1)/12)*$H153</f>
        <v>0</v>
      </c>
      <c r="O153" s="228">
        <f>(SUM('1.  LRAMVA Summary'!J$54:J$80)+SUM('1.  LRAMVA Summary'!J$81:J$82)*(MONTH($E153)-1)/12)*$H153</f>
        <v>0</v>
      </c>
      <c r="P153" s="228">
        <f>(SUM('1.  LRAMVA Summary'!K$54:K$80)+SUM('1.  LRAMVA Summary'!K$81:K$82)*(MONTH($E153)-1)/12)*$H153</f>
        <v>0</v>
      </c>
      <c r="Q153" s="228">
        <f>(SUM('1.  LRAMVA Summary'!L$54:L$80)+SUM('1.  LRAMVA Summary'!L$81:L$82)*(MONTH($E153)-1)/12)*$H153</f>
        <v>0</v>
      </c>
      <c r="R153" s="228">
        <f>(SUM('1.  LRAMVA Summary'!M$54:M$80)+SUM('1.  LRAMVA Summary'!M$81:M$82)*(MONTH($E153)-1)/12)*$H153</f>
        <v>0</v>
      </c>
      <c r="S153" s="228">
        <f>(SUM('1.  LRAMVA Summary'!N$54:N$80)+SUM('1.  LRAMVA Summary'!N$81:N$82)*(MONTH($E153)-1)/12)*$H153</f>
        <v>0</v>
      </c>
      <c r="T153" s="228">
        <f>(SUM('1.  LRAMVA Summary'!O$54:O$80)+SUM('1.  LRAMVA Summary'!O$81:O$82)*(MONTH($E153)-1)/12)*$H153</f>
        <v>0</v>
      </c>
      <c r="U153" s="228">
        <f>(SUM('1.  LRAMVA Summary'!P$54:P$80)+SUM('1.  LRAMVA Summary'!P$81:P$82)*(MONTH($E153)-1)/12)*$H153</f>
        <v>0</v>
      </c>
      <c r="V153" s="228">
        <f>(SUM('1.  LRAMVA Summary'!Q$54:Q$80)+SUM('1.  LRAMVA Summary'!Q$81:Q$82)*(MONTH($E153)-1)/12)*$H153</f>
        <v>0</v>
      </c>
      <c r="W153" s="229">
        <f t="shared" si="89"/>
        <v>55.407619188101677</v>
      </c>
    </row>
    <row r="154" spans="2:23" s="9" customFormat="1">
      <c r="B154" s="66"/>
      <c r="E154" s="212">
        <v>43952</v>
      </c>
      <c r="F154" s="212" t="s">
        <v>187</v>
      </c>
      <c r="G154" s="213" t="s">
        <v>66</v>
      </c>
      <c r="H154" s="238">
        <f t="shared" ref="H154:H155" si="90">$C$52/12</f>
        <v>1.8166666666666667E-3</v>
      </c>
      <c r="I154" s="228">
        <f>(SUM('1.  LRAMVA Summary'!D$54:D$80)+SUM('1.  LRAMVA Summary'!D$81:D$82)*(MONTH($E154)-1)/12)*$H154</f>
        <v>13.487166121862261</v>
      </c>
      <c r="J154" s="228">
        <f>(SUM('1.  LRAMVA Summary'!E$54:E$80)+SUM('1.  LRAMVA Summary'!E$81:E$82)*(MONTH($E154)-1)/12)*$H154</f>
        <v>30.442930645251405</v>
      </c>
      <c r="K154" s="228">
        <f>(SUM('1.  LRAMVA Summary'!F$54:F$80)+SUM('1.  LRAMVA Summary'!F$81:F$82)*(MONTH($E154)-1)/12)*$H154</f>
        <v>11.477522420988009</v>
      </c>
      <c r="L154" s="228">
        <f>(SUM('1.  LRAMVA Summary'!G$54:G$80)+SUM('1.  LRAMVA Summary'!G$81:G$82)*(MONTH($E154)-1)/12)*$H154</f>
        <v>0</v>
      </c>
      <c r="M154" s="228">
        <f>(SUM('1.  LRAMVA Summary'!H$54:H$80)+SUM('1.  LRAMVA Summary'!H$81:H$82)*(MONTH($E154)-1)/12)*$H154</f>
        <v>0</v>
      </c>
      <c r="N154" s="228">
        <f>(SUM('1.  LRAMVA Summary'!I$54:I$80)+SUM('1.  LRAMVA Summary'!I$81:I$82)*(MONTH($E154)-1)/12)*$H154</f>
        <v>0</v>
      </c>
      <c r="O154" s="228">
        <f>(SUM('1.  LRAMVA Summary'!J$54:J$80)+SUM('1.  LRAMVA Summary'!J$81:J$82)*(MONTH($E154)-1)/12)*$H154</f>
        <v>0</v>
      </c>
      <c r="P154" s="228">
        <f>(SUM('1.  LRAMVA Summary'!K$54:K$80)+SUM('1.  LRAMVA Summary'!K$81:K$82)*(MONTH($E154)-1)/12)*$H154</f>
        <v>0</v>
      </c>
      <c r="Q154" s="228">
        <f>(SUM('1.  LRAMVA Summary'!L$54:L$80)+SUM('1.  LRAMVA Summary'!L$81:L$82)*(MONTH($E154)-1)/12)*$H154</f>
        <v>0</v>
      </c>
      <c r="R154" s="228">
        <f>(SUM('1.  LRAMVA Summary'!M$54:M$80)+SUM('1.  LRAMVA Summary'!M$81:M$82)*(MONTH($E154)-1)/12)*$H154</f>
        <v>0</v>
      </c>
      <c r="S154" s="228">
        <f>(SUM('1.  LRAMVA Summary'!N$54:N$80)+SUM('1.  LRAMVA Summary'!N$81:N$82)*(MONTH($E154)-1)/12)*$H154</f>
        <v>0</v>
      </c>
      <c r="T154" s="228">
        <f>(SUM('1.  LRAMVA Summary'!O$54:O$80)+SUM('1.  LRAMVA Summary'!O$81:O$82)*(MONTH($E154)-1)/12)*$H154</f>
        <v>0</v>
      </c>
      <c r="U154" s="228">
        <f>(SUM('1.  LRAMVA Summary'!P$54:P$80)+SUM('1.  LRAMVA Summary'!P$81:P$82)*(MONTH($E154)-1)/12)*$H154</f>
        <v>0</v>
      </c>
      <c r="V154" s="228">
        <f>(SUM('1.  LRAMVA Summary'!Q$54:Q$80)+SUM('1.  LRAMVA Summary'!Q$81:Q$82)*(MONTH($E154)-1)/12)*$H154</f>
        <v>0</v>
      </c>
      <c r="W154" s="229">
        <f t="shared" si="89"/>
        <v>55.407619188101677</v>
      </c>
    </row>
    <row r="155" spans="2:23" s="9" customFormat="1">
      <c r="B155" s="66"/>
      <c r="E155" s="212">
        <v>43983</v>
      </c>
      <c r="F155" s="212" t="s">
        <v>187</v>
      </c>
      <c r="G155" s="213" t="s">
        <v>66</v>
      </c>
      <c r="H155" s="238">
        <f t="shared" si="90"/>
        <v>1.8166666666666667E-3</v>
      </c>
      <c r="I155" s="228">
        <f>(SUM('1.  LRAMVA Summary'!D$54:D$80)+SUM('1.  LRAMVA Summary'!D$81:D$82)*(MONTH($E155)-1)/12)*$H155</f>
        <v>13.487166121862261</v>
      </c>
      <c r="J155" s="228">
        <f>(SUM('1.  LRAMVA Summary'!E$54:E$80)+SUM('1.  LRAMVA Summary'!E$81:E$82)*(MONTH($E155)-1)/12)*$H155</f>
        <v>30.442930645251405</v>
      </c>
      <c r="K155" s="228">
        <f>(SUM('1.  LRAMVA Summary'!F$54:F$80)+SUM('1.  LRAMVA Summary'!F$81:F$82)*(MONTH($E155)-1)/12)*$H155</f>
        <v>11.477522420988009</v>
      </c>
      <c r="L155" s="228">
        <f>(SUM('1.  LRAMVA Summary'!G$54:G$80)+SUM('1.  LRAMVA Summary'!G$81:G$82)*(MONTH($E155)-1)/12)*$H155</f>
        <v>0</v>
      </c>
      <c r="M155" s="228">
        <f>(SUM('1.  LRAMVA Summary'!H$54:H$80)+SUM('1.  LRAMVA Summary'!H$81:H$82)*(MONTH($E155)-1)/12)*$H155</f>
        <v>0</v>
      </c>
      <c r="N155" s="228">
        <f>(SUM('1.  LRAMVA Summary'!I$54:I$80)+SUM('1.  LRAMVA Summary'!I$81:I$82)*(MONTH($E155)-1)/12)*$H155</f>
        <v>0</v>
      </c>
      <c r="O155" s="228">
        <f>(SUM('1.  LRAMVA Summary'!J$54:J$80)+SUM('1.  LRAMVA Summary'!J$81:J$82)*(MONTH($E155)-1)/12)*$H155</f>
        <v>0</v>
      </c>
      <c r="P155" s="228">
        <f>(SUM('1.  LRAMVA Summary'!K$54:K$80)+SUM('1.  LRAMVA Summary'!K$81:K$82)*(MONTH($E155)-1)/12)*$H155</f>
        <v>0</v>
      </c>
      <c r="Q155" s="228">
        <f>(SUM('1.  LRAMVA Summary'!L$54:L$80)+SUM('1.  LRAMVA Summary'!L$81:L$82)*(MONTH($E155)-1)/12)*$H155</f>
        <v>0</v>
      </c>
      <c r="R155" s="228">
        <f>(SUM('1.  LRAMVA Summary'!M$54:M$80)+SUM('1.  LRAMVA Summary'!M$81:M$82)*(MONTH($E155)-1)/12)*$H155</f>
        <v>0</v>
      </c>
      <c r="S155" s="228">
        <f>(SUM('1.  LRAMVA Summary'!N$54:N$80)+SUM('1.  LRAMVA Summary'!N$81:N$82)*(MONTH($E155)-1)/12)*$H155</f>
        <v>0</v>
      </c>
      <c r="T155" s="228">
        <f>(SUM('1.  LRAMVA Summary'!O$54:O$80)+SUM('1.  LRAMVA Summary'!O$81:O$82)*(MONTH($E155)-1)/12)*$H155</f>
        <v>0</v>
      </c>
      <c r="U155" s="228">
        <f>(SUM('1.  LRAMVA Summary'!P$54:P$80)+SUM('1.  LRAMVA Summary'!P$81:P$82)*(MONTH($E155)-1)/12)*$H155</f>
        <v>0</v>
      </c>
      <c r="V155" s="228">
        <f>(SUM('1.  LRAMVA Summary'!Q$54:Q$80)+SUM('1.  LRAMVA Summary'!Q$81:Q$82)*(MONTH($E155)-1)/12)*$H155</f>
        <v>0</v>
      </c>
      <c r="W155" s="229">
        <f t="shared" si="89"/>
        <v>55.407619188101677</v>
      </c>
    </row>
    <row r="156" spans="2:23" s="9" customFormat="1">
      <c r="B156" s="66"/>
      <c r="E156" s="212">
        <v>44013</v>
      </c>
      <c r="F156" s="212" t="s">
        <v>187</v>
      </c>
      <c r="G156" s="213" t="s">
        <v>68</v>
      </c>
      <c r="H156" s="238">
        <f>$C$53/12</f>
        <v>4.75E-4</v>
      </c>
      <c r="I156" s="228">
        <f>(SUM('1.  LRAMVA Summary'!D$54:D$80)+SUM('1.  LRAMVA Summary'!D$81:D$82)*(MONTH($E156)-1)/12)*$H156</f>
        <v>3.5264608667254533</v>
      </c>
      <c r="J156" s="228">
        <f>(SUM('1.  LRAMVA Summary'!E$54:E$80)+SUM('1.  LRAMVA Summary'!E$81:E$82)*(MONTH($E156)-1)/12)*$H156</f>
        <v>7.9598488384372938</v>
      </c>
      <c r="K156" s="228">
        <f>(SUM('1.  LRAMVA Summary'!F$54:F$80)+SUM('1.  LRAMVA Summary'!F$81:F$82)*(MONTH($E156)-1)/12)*$H156</f>
        <v>3.0010035687904426</v>
      </c>
      <c r="L156" s="228">
        <f>(SUM('1.  LRAMVA Summary'!G$54:G$80)+SUM('1.  LRAMVA Summary'!G$81:G$82)*(MONTH($E156)-1)/12)*$H156</f>
        <v>0</v>
      </c>
      <c r="M156" s="228">
        <f>(SUM('1.  LRAMVA Summary'!H$54:H$80)+SUM('1.  LRAMVA Summary'!H$81:H$82)*(MONTH($E156)-1)/12)*$H156</f>
        <v>0</v>
      </c>
      <c r="N156" s="228">
        <f>(SUM('1.  LRAMVA Summary'!I$54:I$80)+SUM('1.  LRAMVA Summary'!I$81:I$82)*(MONTH($E156)-1)/12)*$H156</f>
        <v>0</v>
      </c>
      <c r="O156" s="228">
        <f>(SUM('1.  LRAMVA Summary'!J$54:J$80)+SUM('1.  LRAMVA Summary'!J$81:J$82)*(MONTH($E156)-1)/12)*$H156</f>
        <v>0</v>
      </c>
      <c r="P156" s="228">
        <f>(SUM('1.  LRAMVA Summary'!K$54:K$80)+SUM('1.  LRAMVA Summary'!K$81:K$82)*(MONTH($E156)-1)/12)*$H156</f>
        <v>0</v>
      </c>
      <c r="Q156" s="228">
        <f>(SUM('1.  LRAMVA Summary'!L$54:L$80)+SUM('1.  LRAMVA Summary'!L$81:L$82)*(MONTH($E156)-1)/12)*$H156</f>
        <v>0</v>
      </c>
      <c r="R156" s="228">
        <f>(SUM('1.  LRAMVA Summary'!M$54:M$80)+SUM('1.  LRAMVA Summary'!M$81:M$82)*(MONTH($E156)-1)/12)*$H156</f>
        <v>0</v>
      </c>
      <c r="S156" s="228">
        <f>(SUM('1.  LRAMVA Summary'!N$54:N$80)+SUM('1.  LRAMVA Summary'!N$81:N$82)*(MONTH($E156)-1)/12)*$H156</f>
        <v>0</v>
      </c>
      <c r="T156" s="228">
        <f>(SUM('1.  LRAMVA Summary'!O$54:O$80)+SUM('1.  LRAMVA Summary'!O$81:O$82)*(MONTH($E156)-1)/12)*$H156</f>
        <v>0</v>
      </c>
      <c r="U156" s="228">
        <f>(SUM('1.  LRAMVA Summary'!P$54:P$80)+SUM('1.  LRAMVA Summary'!P$81:P$82)*(MONTH($E156)-1)/12)*$H156</f>
        <v>0</v>
      </c>
      <c r="V156" s="228">
        <f>(SUM('1.  LRAMVA Summary'!Q$54:Q$80)+SUM('1.  LRAMVA Summary'!Q$81:Q$82)*(MONTH($E156)-1)/12)*$H156</f>
        <v>0</v>
      </c>
      <c r="W156" s="229">
        <f t="shared" si="89"/>
        <v>14.487313273953189</v>
      </c>
    </row>
    <row r="157" spans="2:23" s="9" customFormat="1">
      <c r="B157" s="66"/>
      <c r="E157" s="212">
        <v>44044</v>
      </c>
      <c r="F157" s="212" t="s">
        <v>187</v>
      </c>
      <c r="G157" s="213" t="s">
        <v>68</v>
      </c>
      <c r="H157" s="238">
        <f t="shared" ref="H157:H158" si="91">$C$53/12</f>
        <v>4.75E-4</v>
      </c>
      <c r="I157" s="228">
        <f>(SUM('1.  LRAMVA Summary'!D$54:D$80)+SUM('1.  LRAMVA Summary'!D$81:D$82)*(MONTH($E157)-1)/12)*$H157</f>
        <v>3.5264608667254533</v>
      </c>
      <c r="J157" s="228">
        <f>(SUM('1.  LRAMVA Summary'!E$54:E$80)+SUM('1.  LRAMVA Summary'!E$81:E$82)*(MONTH($E157)-1)/12)*$H157</f>
        <v>7.9598488384372938</v>
      </c>
      <c r="K157" s="228">
        <f>(SUM('1.  LRAMVA Summary'!F$54:F$80)+SUM('1.  LRAMVA Summary'!F$81:F$82)*(MONTH($E157)-1)/12)*$H157</f>
        <v>3.0010035687904426</v>
      </c>
      <c r="L157" s="228">
        <f>(SUM('1.  LRAMVA Summary'!G$54:G$80)+SUM('1.  LRAMVA Summary'!G$81:G$82)*(MONTH($E157)-1)/12)*$H157</f>
        <v>0</v>
      </c>
      <c r="M157" s="228">
        <f>(SUM('1.  LRAMVA Summary'!H$54:H$80)+SUM('1.  LRAMVA Summary'!H$81:H$82)*(MONTH($E157)-1)/12)*$H157</f>
        <v>0</v>
      </c>
      <c r="N157" s="228">
        <f>(SUM('1.  LRAMVA Summary'!I$54:I$80)+SUM('1.  LRAMVA Summary'!I$81:I$82)*(MONTH($E157)-1)/12)*$H157</f>
        <v>0</v>
      </c>
      <c r="O157" s="228">
        <f>(SUM('1.  LRAMVA Summary'!J$54:J$80)+SUM('1.  LRAMVA Summary'!J$81:J$82)*(MONTH($E157)-1)/12)*$H157</f>
        <v>0</v>
      </c>
      <c r="P157" s="228">
        <f>(SUM('1.  LRAMVA Summary'!K$54:K$80)+SUM('1.  LRAMVA Summary'!K$81:K$82)*(MONTH($E157)-1)/12)*$H157</f>
        <v>0</v>
      </c>
      <c r="Q157" s="228">
        <f>(SUM('1.  LRAMVA Summary'!L$54:L$80)+SUM('1.  LRAMVA Summary'!L$81:L$82)*(MONTH($E157)-1)/12)*$H157</f>
        <v>0</v>
      </c>
      <c r="R157" s="228">
        <f>(SUM('1.  LRAMVA Summary'!M$54:M$80)+SUM('1.  LRAMVA Summary'!M$81:M$82)*(MONTH($E157)-1)/12)*$H157</f>
        <v>0</v>
      </c>
      <c r="S157" s="228">
        <f>(SUM('1.  LRAMVA Summary'!N$54:N$80)+SUM('1.  LRAMVA Summary'!N$81:N$82)*(MONTH($E157)-1)/12)*$H157</f>
        <v>0</v>
      </c>
      <c r="T157" s="228">
        <f>(SUM('1.  LRAMVA Summary'!O$54:O$80)+SUM('1.  LRAMVA Summary'!O$81:O$82)*(MONTH($E157)-1)/12)*$H157</f>
        <v>0</v>
      </c>
      <c r="U157" s="228">
        <f>(SUM('1.  LRAMVA Summary'!P$54:P$80)+SUM('1.  LRAMVA Summary'!P$81:P$82)*(MONTH($E157)-1)/12)*$H157</f>
        <v>0</v>
      </c>
      <c r="V157" s="228">
        <f>(SUM('1.  LRAMVA Summary'!Q$54:Q$80)+SUM('1.  LRAMVA Summary'!Q$81:Q$82)*(MONTH($E157)-1)/12)*$H157</f>
        <v>0</v>
      </c>
      <c r="W157" s="229">
        <f t="shared" si="89"/>
        <v>14.487313273953189</v>
      </c>
    </row>
    <row r="158" spans="2:23" s="9" customFormat="1">
      <c r="B158" s="66"/>
      <c r="E158" s="212">
        <v>44075</v>
      </c>
      <c r="F158" s="212" t="s">
        <v>187</v>
      </c>
      <c r="G158" s="213" t="s">
        <v>68</v>
      </c>
      <c r="H158" s="238">
        <f t="shared" si="91"/>
        <v>4.75E-4</v>
      </c>
      <c r="I158" s="228">
        <f>(SUM('1.  LRAMVA Summary'!D$54:D$80)+SUM('1.  LRAMVA Summary'!D$81:D$82)*(MONTH($E158)-1)/12)*$H158</f>
        <v>3.5264608667254533</v>
      </c>
      <c r="J158" s="228">
        <f>(SUM('1.  LRAMVA Summary'!E$54:E$80)+SUM('1.  LRAMVA Summary'!E$81:E$82)*(MONTH($E158)-1)/12)*$H158</f>
        <v>7.9598488384372938</v>
      </c>
      <c r="K158" s="228">
        <f>(SUM('1.  LRAMVA Summary'!F$54:F$80)+SUM('1.  LRAMVA Summary'!F$81:F$82)*(MONTH($E158)-1)/12)*$H158</f>
        <v>3.0010035687904426</v>
      </c>
      <c r="L158" s="228">
        <f>(SUM('1.  LRAMVA Summary'!G$54:G$80)+SUM('1.  LRAMVA Summary'!G$81:G$82)*(MONTH($E158)-1)/12)*$H158</f>
        <v>0</v>
      </c>
      <c r="M158" s="228">
        <f>(SUM('1.  LRAMVA Summary'!H$54:H$80)+SUM('1.  LRAMVA Summary'!H$81:H$82)*(MONTH($E158)-1)/12)*$H158</f>
        <v>0</v>
      </c>
      <c r="N158" s="228">
        <f>(SUM('1.  LRAMVA Summary'!I$54:I$80)+SUM('1.  LRAMVA Summary'!I$81:I$82)*(MONTH($E158)-1)/12)*$H158</f>
        <v>0</v>
      </c>
      <c r="O158" s="228">
        <f>(SUM('1.  LRAMVA Summary'!J$54:J$80)+SUM('1.  LRAMVA Summary'!J$81:J$82)*(MONTH($E158)-1)/12)*$H158</f>
        <v>0</v>
      </c>
      <c r="P158" s="228">
        <f>(SUM('1.  LRAMVA Summary'!K$54:K$80)+SUM('1.  LRAMVA Summary'!K$81:K$82)*(MONTH($E158)-1)/12)*$H158</f>
        <v>0</v>
      </c>
      <c r="Q158" s="228">
        <f>(SUM('1.  LRAMVA Summary'!L$54:L$80)+SUM('1.  LRAMVA Summary'!L$81:L$82)*(MONTH($E158)-1)/12)*$H158</f>
        <v>0</v>
      </c>
      <c r="R158" s="228">
        <f>(SUM('1.  LRAMVA Summary'!M$54:M$80)+SUM('1.  LRAMVA Summary'!M$81:M$82)*(MONTH($E158)-1)/12)*$H158</f>
        <v>0</v>
      </c>
      <c r="S158" s="228">
        <f>(SUM('1.  LRAMVA Summary'!N$54:N$80)+SUM('1.  LRAMVA Summary'!N$81:N$82)*(MONTH($E158)-1)/12)*$H158</f>
        <v>0</v>
      </c>
      <c r="T158" s="228">
        <f>(SUM('1.  LRAMVA Summary'!O$54:O$80)+SUM('1.  LRAMVA Summary'!O$81:O$82)*(MONTH($E158)-1)/12)*$H158</f>
        <v>0</v>
      </c>
      <c r="U158" s="228">
        <f>(SUM('1.  LRAMVA Summary'!P$54:P$80)+SUM('1.  LRAMVA Summary'!P$81:P$82)*(MONTH($E158)-1)/12)*$H158</f>
        <v>0</v>
      </c>
      <c r="V158" s="228">
        <f>(SUM('1.  LRAMVA Summary'!Q$54:Q$80)+SUM('1.  LRAMVA Summary'!Q$81:Q$82)*(MONTH($E158)-1)/12)*$H158</f>
        <v>0</v>
      </c>
      <c r="W158" s="229">
        <f t="shared" si="89"/>
        <v>14.487313273953189</v>
      </c>
    </row>
    <row r="159" spans="2:23" s="9" customFormat="1">
      <c r="B159" s="66"/>
      <c r="E159" s="212">
        <v>44105</v>
      </c>
      <c r="F159" s="212" t="s">
        <v>187</v>
      </c>
      <c r="G159" s="213" t="s">
        <v>69</v>
      </c>
      <c r="H159" s="238">
        <f>$C$54/12</f>
        <v>4.75E-4</v>
      </c>
      <c r="I159" s="228">
        <f>(SUM('1.  LRAMVA Summary'!D$54:D$80)+SUM('1.  LRAMVA Summary'!D$81:D$82)*(MONTH($E159)-1)/12)*$H159</f>
        <v>3.5264608667254533</v>
      </c>
      <c r="J159" s="228">
        <f>(SUM('1.  LRAMVA Summary'!E$54:E$80)+SUM('1.  LRAMVA Summary'!E$81:E$82)*(MONTH($E159)-1)/12)*$H159</f>
        <v>7.9598488384372938</v>
      </c>
      <c r="K159" s="228">
        <f>(SUM('1.  LRAMVA Summary'!F$54:F$80)+SUM('1.  LRAMVA Summary'!F$81:F$82)*(MONTH($E159)-1)/12)*$H159</f>
        <v>3.0010035687904426</v>
      </c>
      <c r="L159" s="228">
        <f>(SUM('1.  LRAMVA Summary'!G$54:G$80)+SUM('1.  LRAMVA Summary'!G$81:G$82)*(MONTH($E159)-1)/12)*$H159</f>
        <v>0</v>
      </c>
      <c r="M159" s="228">
        <f>(SUM('1.  LRAMVA Summary'!H$54:H$80)+SUM('1.  LRAMVA Summary'!H$81:H$82)*(MONTH($E159)-1)/12)*$H159</f>
        <v>0</v>
      </c>
      <c r="N159" s="228">
        <f>(SUM('1.  LRAMVA Summary'!I$54:I$80)+SUM('1.  LRAMVA Summary'!I$81:I$82)*(MONTH($E159)-1)/12)*$H159</f>
        <v>0</v>
      </c>
      <c r="O159" s="228">
        <f>(SUM('1.  LRAMVA Summary'!J$54:J$80)+SUM('1.  LRAMVA Summary'!J$81:J$82)*(MONTH($E159)-1)/12)*$H159</f>
        <v>0</v>
      </c>
      <c r="P159" s="228">
        <f>(SUM('1.  LRAMVA Summary'!K$54:K$80)+SUM('1.  LRAMVA Summary'!K$81:K$82)*(MONTH($E159)-1)/12)*$H159</f>
        <v>0</v>
      </c>
      <c r="Q159" s="228">
        <f>(SUM('1.  LRAMVA Summary'!L$54:L$80)+SUM('1.  LRAMVA Summary'!L$81:L$82)*(MONTH($E159)-1)/12)*$H159</f>
        <v>0</v>
      </c>
      <c r="R159" s="228">
        <f>(SUM('1.  LRAMVA Summary'!M$54:M$80)+SUM('1.  LRAMVA Summary'!M$81:M$82)*(MONTH($E159)-1)/12)*$H159</f>
        <v>0</v>
      </c>
      <c r="S159" s="228">
        <f>(SUM('1.  LRAMVA Summary'!N$54:N$80)+SUM('1.  LRAMVA Summary'!N$81:N$82)*(MONTH($E159)-1)/12)*$H159</f>
        <v>0</v>
      </c>
      <c r="T159" s="228">
        <f>(SUM('1.  LRAMVA Summary'!O$54:O$80)+SUM('1.  LRAMVA Summary'!O$81:O$82)*(MONTH($E159)-1)/12)*$H159</f>
        <v>0</v>
      </c>
      <c r="U159" s="228">
        <f>(SUM('1.  LRAMVA Summary'!P$54:P$80)+SUM('1.  LRAMVA Summary'!P$81:P$82)*(MONTH($E159)-1)/12)*$H159</f>
        <v>0</v>
      </c>
      <c r="V159" s="228">
        <f>(SUM('1.  LRAMVA Summary'!Q$54:Q$80)+SUM('1.  LRAMVA Summary'!Q$81:Q$82)*(MONTH($E159)-1)/12)*$H159</f>
        <v>0</v>
      </c>
      <c r="W159" s="229">
        <f t="shared" si="89"/>
        <v>14.487313273953189</v>
      </c>
    </row>
    <row r="160" spans="2:23" s="9" customFormat="1">
      <c r="B160" s="66"/>
      <c r="E160" s="212">
        <v>44136</v>
      </c>
      <c r="F160" s="212" t="s">
        <v>187</v>
      </c>
      <c r="G160" s="213" t="s">
        <v>69</v>
      </c>
      <c r="H160" s="238">
        <f t="shared" ref="H160:H161" si="92">$C$54/12</f>
        <v>4.75E-4</v>
      </c>
      <c r="I160" s="228">
        <f>(SUM('1.  LRAMVA Summary'!D$54:D$80)+SUM('1.  LRAMVA Summary'!D$81:D$82)*(MONTH($E160)-1)/12)*$H160</f>
        <v>3.5264608667254533</v>
      </c>
      <c r="J160" s="228">
        <f>(SUM('1.  LRAMVA Summary'!E$54:E$80)+SUM('1.  LRAMVA Summary'!E$81:E$82)*(MONTH($E160)-1)/12)*$H160</f>
        <v>7.9598488384372938</v>
      </c>
      <c r="K160" s="228">
        <f>(SUM('1.  LRAMVA Summary'!F$54:F$80)+SUM('1.  LRAMVA Summary'!F$81:F$82)*(MONTH($E160)-1)/12)*$H160</f>
        <v>3.0010035687904426</v>
      </c>
      <c r="L160" s="228">
        <f>(SUM('1.  LRAMVA Summary'!G$54:G$80)+SUM('1.  LRAMVA Summary'!G$81:G$82)*(MONTH($E160)-1)/12)*$H160</f>
        <v>0</v>
      </c>
      <c r="M160" s="228">
        <f>(SUM('1.  LRAMVA Summary'!H$54:H$80)+SUM('1.  LRAMVA Summary'!H$81:H$82)*(MONTH($E160)-1)/12)*$H160</f>
        <v>0</v>
      </c>
      <c r="N160" s="228">
        <f>(SUM('1.  LRAMVA Summary'!I$54:I$80)+SUM('1.  LRAMVA Summary'!I$81:I$82)*(MONTH($E160)-1)/12)*$H160</f>
        <v>0</v>
      </c>
      <c r="O160" s="228">
        <f>(SUM('1.  LRAMVA Summary'!J$54:J$80)+SUM('1.  LRAMVA Summary'!J$81:J$82)*(MONTH($E160)-1)/12)*$H160</f>
        <v>0</v>
      </c>
      <c r="P160" s="228">
        <f>(SUM('1.  LRAMVA Summary'!K$54:K$80)+SUM('1.  LRAMVA Summary'!K$81:K$82)*(MONTH($E160)-1)/12)*$H160</f>
        <v>0</v>
      </c>
      <c r="Q160" s="228">
        <f>(SUM('1.  LRAMVA Summary'!L$54:L$80)+SUM('1.  LRAMVA Summary'!L$81:L$82)*(MONTH($E160)-1)/12)*$H160</f>
        <v>0</v>
      </c>
      <c r="R160" s="228">
        <f>(SUM('1.  LRAMVA Summary'!M$54:M$80)+SUM('1.  LRAMVA Summary'!M$81:M$82)*(MONTH($E160)-1)/12)*$H160</f>
        <v>0</v>
      </c>
      <c r="S160" s="228">
        <f>(SUM('1.  LRAMVA Summary'!N$54:N$80)+SUM('1.  LRAMVA Summary'!N$81:N$82)*(MONTH($E160)-1)/12)*$H160</f>
        <v>0</v>
      </c>
      <c r="T160" s="228">
        <f>(SUM('1.  LRAMVA Summary'!O$54:O$80)+SUM('1.  LRAMVA Summary'!O$81:O$82)*(MONTH($E160)-1)/12)*$H160</f>
        <v>0</v>
      </c>
      <c r="U160" s="228">
        <f>(SUM('1.  LRAMVA Summary'!P$54:P$80)+SUM('1.  LRAMVA Summary'!P$81:P$82)*(MONTH($E160)-1)/12)*$H160</f>
        <v>0</v>
      </c>
      <c r="V160" s="228">
        <f>(SUM('1.  LRAMVA Summary'!Q$54:Q$80)+SUM('1.  LRAMVA Summary'!Q$81:Q$82)*(MONTH($E160)-1)/12)*$H160</f>
        <v>0</v>
      </c>
      <c r="W160" s="229">
        <f t="shared" si="89"/>
        <v>14.487313273953189</v>
      </c>
    </row>
    <row r="161" spans="2:23" s="9" customFormat="1">
      <c r="B161" s="66"/>
      <c r="E161" s="212">
        <v>44166</v>
      </c>
      <c r="F161" s="212" t="s">
        <v>187</v>
      </c>
      <c r="G161" s="213" t="s">
        <v>69</v>
      </c>
      <c r="H161" s="238">
        <f t="shared" si="92"/>
        <v>4.75E-4</v>
      </c>
      <c r="I161" s="228">
        <f>(SUM('1.  LRAMVA Summary'!D$54:D$80)+SUM('1.  LRAMVA Summary'!D$81:D$82)*(MONTH($E161)-1)/12)*$H161</f>
        <v>3.5264608667254533</v>
      </c>
      <c r="J161" s="228">
        <f>(SUM('1.  LRAMVA Summary'!E$54:E$80)+SUM('1.  LRAMVA Summary'!E$81:E$82)*(MONTH($E161)-1)/12)*$H161</f>
        <v>7.9598488384372938</v>
      </c>
      <c r="K161" s="228">
        <f>(SUM('1.  LRAMVA Summary'!F$54:F$80)+SUM('1.  LRAMVA Summary'!F$81:F$82)*(MONTH($E161)-1)/12)*$H161</f>
        <v>3.0010035687904426</v>
      </c>
      <c r="L161" s="228">
        <f>(SUM('1.  LRAMVA Summary'!G$54:G$80)+SUM('1.  LRAMVA Summary'!G$81:G$82)*(MONTH($E161)-1)/12)*$H161</f>
        <v>0</v>
      </c>
      <c r="M161" s="228">
        <f>(SUM('1.  LRAMVA Summary'!H$54:H$80)+SUM('1.  LRAMVA Summary'!H$81:H$82)*(MONTH($E161)-1)/12)*$H161</f>
        <v>0</v>
      </c>
      <c r="N161" s="228">
        <f>(SUM('1.  LRAMVA Summary'!I$54:I$80)+SUM('1.  LRAMVA Summary'!I$81:I$82)*(MONTH($E161)-1)/12)*$H161</f>
        <v>0</v>
      </c>
      <c r="O161" s="228">
        <f>(SUM('1.  LRAMVA Summary'!J$54:J$80)+SUM('1.  LRAMVA Summary'!J$81:J$82)*(MONTH($E161)-1)/12)*$H161</f>
        <v>0</v>
      </c>
      <c r="P161" s="228">
        <f>(SUM('1.  LRAMVA Summary'!K$54:K$80)+SUM('1.  LRAMVA Summary'!K$81:K$82)*(MONTH($E161)-1)/12)*$H161</f>
        <v>0</v>
      </c>
      <c r="Q161" s="228">
        <f>(SUM('1.  LRAMVA Summary'!L$54:L$80)+SUM('1.  LRAMVA Summary'!L$81:L$82)*(MONTH($E161)-1)/12)*$H161</f>
        <v>0</v>
      </c>
      <c r="R161" s="228">
        <f>(SUM('1.  LRAMVA Summary'!M$54:M$80)+SUM('1.  LRAMVA Summary'!M$81:M$82)*(MONTH($E161)-1)/12)*$H161</f>
        <v>0</v>
      </c>
      <c r="S161" s="228">
        <f>(SUM('1.  LRAMVA Summary'!N$54:N$80)+SUM('1.  LRAMVA Summary'!N$81:N$82)*(MONTH($E161)-1)/12)*$H161</f>
        <v>0</v>
      </c>
      <c r="T161" s="228">
        <f>(SUM('1.  LRAMVA Summary'!O$54:O$80)+SUM('1.  LRAMVA Summary'!O$81:O$82)*(MONTH($E161)-1)/12)*$H161</f>
        <v>0</v>
      </c>
      <c r="U161" s="228">
        <f>(SUM('1.  LRAMVA Summary'!P$54:P$80)+SUM('1.  LRAMVA Summary'!P$81:P$82)*(MONTH($E161)-1)/12)*$H161</f>
        <v>0</v>
      </c>
      <c r="V161" s="228">
        <f>(SUM('1.  LRAMVA Summary'!Q$54:Q$80)+SUM('1.  LRAMVA Summary'!Q$81:Q$82)*(MONTH($E161)-1)/12)*$H161</f>
        <v>0</v>
      </c>
      <c r="W161" s="229">
        <f>SUM(I161:V161)</f>
        <v>14.487313273953189</v>
      </c>
    </row>
    <row r="162" spans="2:23" s="9" customFormat="1" ht="15" thickBot="1">
      <c r="B162" s="66"/>
      <c r="E162" s="214" t="s">
        <v>469</v>
      </c>
      <c r="F162" s="214"/>
      <c r="G162" s="215"/>
      <c r="H162" s="216"/>
      <c r="I162" s="217">
        <f>SUM(I149:I161)</f>
        <v>336.9780829094189</v>
      </c>
      <c r="J162" s="217">
        <f>SUM(J149:J161)</f>
        <v>760.61941510102361</v>
      </c>
      <c r="K162" s="217">
        <f t="shared" ref="K162:O162" si="93">SUM(K149:K161)</f>
        <v>286.7669506720938</v>
      </c>
      <c r="L162" s="217">
        <f t="shared" si="93"/>
        <v>0</v>
      </c>
      <c r="M162" s="217">
        <f t="shared" si="93"/>
        <v>0</v>
      </c>
      <c r="N162" s="217">
        <f t="shared" si="93"/>
        <v>0</v>
      </c>
      <c r="O162" s="217">
        <f t="shared" si="93"/>
        <v>0</v>
      </c>
      <c r="P162" s="217">
        <f t="shared" ref="P162:V162" si="94">SUM(P149:P161)</f>
        <v>0</v>
      </c>
      <c r="Q162" s="217">
        <f t="shared" si="94"/>
        <v>0</v>
      </c>
      <c r="R162" s="217">
        <f t="shared" si="94"/>
        <v>0</v>
      </c>
      <c r="S162" s="217">
        <f t="shared" si="94"/>
        <v>0</v>
      </c>
      <c r="T162" s="217">
        <f t="shared" si="94"/>
        <v>0</v>
      </c>
      <c r="U162" s="217">
        <f t="shared" si="94"/>
        <v>0</v>
      </c>
      <c r="V162" s="217">
        <f t="shared" si="94"/>
        <v>0</v>
      </c>
      <c r="W162" s="217">
        <f>SUM(W149:W161)</f>
        <v>1384.3644486825353</v>
      </c>
    </row>
    <row r="163" spans="2:23" s="9" customFormat="1" ht="15" thickTop="1">
      <c r="B163" s="66"/>
      <c r="E163" s="218" t="s">
        <v>67</v>
      </c>
      <c r="F163" s="218"/>
      <c r="G163" s="219"/>
      <c r="H163" s="220"/>
      <c r="I163" s="221"/>
      <c r="J163" s="221"/>
      <c r="K163" s="221"/>
      <c r="L163" s="221"/>
      <c r="M163" s="221"/>
      <c r="N163" s="221"/>
      <c r="O163" s="221"/>
      <c r="P163" s="221"/>
      <c r="Q163" s="221"/>
      <c r="R163" s="221"/>
      <c r="S163" s="221"/>
      <c r="T163" s="221"/>
      <c r="U163" s="221"/>
      <c r="V163" s="221"/>
      <c r="W163" s="222"/>
    </row>
    <row r="164" spans="2:23" s="9" customFormat="1">
      <c r="B164" s="66"/>
      <c r="E164" s="223" t="s">
        <v>723</v>
      </c>
      <c r="F164" s="223"/>
      <c r="G164" s="224"/>
      <c r="H164" s="225"/>
      <c r="I164" s="226">
        <f>I162+I163</f>
        <v>336.9780829094189</v>
      </c>
      <c r="J164" s="226">
        <f t="shared" ref="J164:U164" si="95">J162+J163</f>
        <v>760.61941510102361</v>
      </c>
      <c r="K164" s="226">
        <f t="shared" si="95"/>
        <v>286.7669506720938</v>
      </c>
      <c r="L164" s="226">
        <f t="shared" si="95"/>
        <v>0</v>
      </c>
      <c r="M164" s="226">
        <f t="shared" si="95"/>
        <v>0</v>
      </c>
      <c r="N164" s="226">
        <f t="shared" si="95"/>
        <v>0</v>
      </c>
      <c r="O164" s="226">
        <f t="shared" si="95"/>
        <v>0</v>
      </c>
      <c r="P164" s="226">
        <f t="shared" si="95"/>
        <v>0</v>
      </c>
      <c r="Q164" s="226">
        <f t="shared" si="95"/>
        <v>0</v>
      </c>
      <c r="R164" s="226">
        <f t="shared" si="95"/>
        <v>0</v>
      </c>
      <c r="S164" s="226">
        <f t="shared" si="95"/>
        <v>0</v>
      </c>
      <c r="T164" s="226">
        <f t="shared" si="95"/>
        <v>0</v>
      </c>
      <c r="U164" s="226">
        <f t="shared" si="95"/>
        <v>0</v>
      </c>
      <c r="V164" s="226">
        <f>V162+V163</f>
        <v>0</v>
      </c>
      <c r="W164" s="226">
        <f>W162+W163</f>
        <v>1384.3644486825353</v>
      </c>
    </row>
    <row r="165" spans="2:23">
      <c r="E165" s="212">
        <v>44197</v>
      </c>
      <c r="F165" s="212" t="s">
        <v>729</v>
      </c>
      <c r="G165" s="213" t="s">
        <v>65</v>
      </c>
      <c r="H165" s="238">
        <f>$C$55/12</f>
        <v>4.75E-4</v>
      </c>
      <c r="I165" s="228">
        <f>(SUM('1.  LRAMVA Summary'!D$54:D$80)+SUM('1.  LRAMVA Summary'!D$81:D$82)*(MONTH($E165)-1)/12)*$H165</f>
        <v>3.5264608667254533</v>
      </c>
      <c r="J165" s="228">
        <f>(SUM('1.  LRAMVA Summary'!E$54:E$80)+SUM('1.  LRAMVA Summary'!E$81:E$82)*(MONTH($E165)-1)/12)*$H165</f>
        <v>7.9598488384372938</v>
      </c>
      <c r="K165" s="228">
        <f>(SUM('1.  LRAMVA Summary'!F$54:F$80)+SUM('1.  LRAMVA Summary'!F$81:F$82)*(MONTH($E165)-1)/12)*$H165</f>
        <v>3.0010035687904426</v>
      </c>
      <c r="L165" s="228">
        <f>(SUM('1.  LRAMVA Summary'!G$54:G$80)+SUM('1.  LRAMVA Summary'!G$81:G$82)*(MONTH($E165)-1)/12)*$H165</f>
        <v>0</v>
      </c>
      <c r="M165" s="228">
        <f>(SUM('1.  LRAMVA Summary'!H$54:H$80)+SUM('1.  LRAMVA Summary'!H$81:H$82)*(MONTH($E165)-1)/12)*$H165</f>
        <v>0</v>
      </c>
      <c r="N165" s="228">
        <f>(SUM('1.  LRAMVA Summary'!I$54:I$80)+SUM('1.  LRAMVA Summary'!I$81:I$82)*(MONTH($E165)-1)/12)*$H165</f>
        <v>0</v>
      </c>
      <c r="O165" s="228">
        <f>(SUM('1.  LRAMVA Summary'!J$54:J$80)+SUM('1.  LRAMVA Summary'!J$81:J$82)*(MONTH($E165)-1)/12)*$H165</f>
        <v>0</v>
      </c>
      <c r="P165" s="228">
        <f>(SUM('1.  LRAMVA Summary'!K$54:K$80)+SUM('1.  LRAMVA Summary'!K$81:K$82)*(MONTH($E165)-1)/12)*$H165</f>
        <v>0</v>
      </c>
      <c r="Q165" s="228">
        <f>(SUM('1.  LRAMVA Summary'!L$54:L$80)+SUM('1.  LRAMVA Summary'!L$81:L$82)*(MONTH($E165)-1)/12)*$H165</f>
        <v>0</v>
      </c>
      <c r="R165" s="228">
        <f>(SUM('1.  LRAMVA Summary'!M$54:M$80)+SUM('1.  LRAMVA Summary'!M$81:M$82)*(MONTH($E165)-1)/12)*$H165</f>
        <v>0</v>
      </c>
      <c r="S165" s="228">
        <f>(SUM('1.  LRAMVA Summary'!N$54:N$80)+SUM('1.  LRAMVA Summary'!N$81:N$82)*(MONTH($E165)-1)/12)*$H165</f>
        <v>0</v>
      </c>
      <c r="T165" s="228">
        <f>(SUM('1.  LRAMVA Summary'!O$54:O$80)+SUM('1.  LRAMVA Summary'!O$81:O$82)*(MONTH($E165)-1)/12)*$H165</f>
        <v>0</v>
      </c>
      <c r="U165" s="228">
        <f>(SUM('1.  LRAMVA Summary'!P$54:P$80)+SUM('1.  LRAMVA Summary'!P$81:P$82)*(MONTH($E165)-1)/12)*$H165</f>
        <v>0</v>
      </c>
      <c r="V165" s="228">
        <f>(SUM('1.  LRAMVA Summary'!Q$54:Q$80)+SUM('1.  LRAMVA Summary'!Q$81:Q$82)*(MONTH($E165)-1)/12)*$H165</f>
        <v>0</v>
      </c>
      <c r="W165" s="229">
        <f>SUM(I165:V165)</f>
        <v>14.487313273953189</v>
      </c>
    </row>
    <row r="166" spans="2:23">
      <c r="E166" s="212">
        <v>44228</v>
      </c>
      <c r="F166" s="212" t="s">
        <v>729</v>
      </c>
      <c r="G166" s="213" t="s">
        <v>65</v>
      </c>
      <c r="H166" s="238">
        <f>$C$55/12</f>
        <v>4.75E-4</v>
      </c>
      <c r="I166" s="228">
        <f>(SUM('1.  LRAMVA Summary'!D$54:D$80)+SUM('1.  LRAMVA Summary'!D$81:D$82)*(MONTH($E166)-1)/12)*$H166</f>
        <v>3.5264608667254533</v>
      </c>
      <c r="J166" s="228">
        <f>(SUM('1.  LRAMVA Summary'!E$54:E$80)+SUM('1.  LRAMVA Summary'!E$81:E$82)*(MONTH($E166)-1)/12)*$H166</f>
        <v>7.9598488384372938</v>
      </c>
      <c r="K166" s="228">
        <f>(SUM('1.  LRAMVA Summary'!F$54:F$80)+SUM('1.  LRAMVA Summary'!F$81:F$82)*(MONTH($E166)-1)/12)*$H166</f>
        <v>3.0010035687904426</v>
      </c>
      <c r="L166" s="228">
        <f>(SUM('1.  LRAMVA Summary'!G$54:G$80)+SUM('1.  LRAMVA Summary'!G$81:G$82)*(MONTH($E166)-1)/12)*$H166</f>
        <v>0</v>
      </c>
      <c r="M166" s="228">
        <f>(SUM('1.  LRAMVA Summary'!H$54:H$80)+SUM('1.  LRAMVA Summary'!H$81:H$82)*(MONTH($E166)-1)/12)*$H166</f>
        <v>0</v>
      </c>
      <c r="N166" s="228">
        <f>(SUM('1.  LRAMVA Summary'!I$54:I$80)+SUM('1.  LRAMVA Summary'!I$81:I$82)*(MONTH($E166)-1)/12)*$H166</f>
        <v>0</v>
      </c>
      <c r="O166" s="228">
        <f>(SUM('1.  LRAMVA Summary'!J$54:J$80)+SUM('1.  LRAMVA Summary'!J$81:J$82)*(MONTH($E166)-1)/12)*$H166</f>
        <v>0</v>
      </c>
      <c r="P166" s="228">
        <f>(SUM('1.  LRAMVA Summary'!K$54:K$80)+SUM('1.  LRAMVA Summary'!K$81:K$82)*(MONTH($E166)-1)/12)*$H166</f>
        <v>0</v>
      </c>
      <c r="Q166" s="228">
        <f>(SUM('1.  LRAMVA Summary'!L$54:L$80)+SUM('1.  LRAMVA Summary'!L$81:L$82)*(MONTH($E166)-1)/12)*$H166</f>
        <v>0</v>
      </c>
      <c r="R166" s="228">
        <f>(SUM('1.  LRAMVA Summary'!M$54:M$80)+SUM('1.  LRAMVA Summary'!M$81:M$82)*(MONTH($E166)-1)/12)*$H166</f>
        <v>0</v>
      </c>
      <c r="S166" s="228">
        <f>(SUM('1.  LRAMVA Summary'!N$54:N$80)+SUM('1.  LRAMVA Summary'!N$81:N$82)*(MONTH($E166)-1)/12)*$H166</f>
        <v>0</v>
      </c>
      <c r="T166" s="228">
        <f>(SUM('1.  LRAMVA Summary'!O$54:O$80)+SUM('1.  LRAMVA Summary'!O$81:O$82)*(MONTH($E166)-1)/12)*$H166</f>
        <v>0</v>
      </c>
      <c r="U166" s="228">
        <f>(SUM('1.  LRAMVA Summary'!P$54:P$80)+SUM('1.  LRAMVA Summary'!P$81:P$82)*(MONTH($E166)-1)/12)*$H166</f>
        <v>0</v>
      </c>
      <c r="V166" s="228">
        <f>(SUM('1.  LRAMVA Summary'!Q$54:Q$80)+SUM('1.  LRAMVA Summary'!Q$81:Q$82)*(MONTH($E166)-1)/12)*$H166</f>
        <v>0</v>
      </c>
      <c r="W166" s="229">
        <f t="shared" ref="W166:W175" si="96">SUM(I166:V166)</f>
        <v>14.487313273953189</v>
      </c>
    </row>
    <row r="167" spans="2:23">
      <c r="E167" s="212">
        <v>44256</v>
      </c>
      <c r="F167" s="212" t="s">
        <v>729</v>
      </c>
      <c r="G167" s="213" t="s">
        <v>65</v>
      </c>
      <c r="H167" s="238">
        <f>$C$55/12</f>
        <v>4.75E-4</v>
      </c>
      <c r="I167" s="228">
        <f>(SUM('1.  LRAMVA Summary'!D$54:D$80)+SUM('1.  LRAMVA Summary'!D$81:D$82)*(MONTH($E167)-1)/12)*$H167</f>
        <v>3.5264608667254533</v>
      </c>
      <c r="J167" s="228">
        <f>(SUM('1.  LRAMVA Summary'!E$54:E$80)+SUM('1.  LRAMVA Summary'!E$81:E$82)*(MONTH($E167)-1)/12)*$H167</f>
        <v>7.9598488384372938</v>
      </c>
      <c r="K167" s="228">
        <f>(SUM('1.  LRAMVA Summary'!F$54:F$80)+SUM('1.  LRAMVA Summary'!F$81:F$82)*(MONTH($E167)-1)/12)*$H167</f>
        <v>3.0010035687904426</v>
      </c>
      <c r="L167" s="228">
        <f>(SUM('1.  LRAMVA Summary'!G$54:G$80)+SUM('1.  LRAMVA Summary'!G$81:G$82)*(MONTH($E167)-1)/12)*$H167</f>
        <v>0</v>
      </c>
      <c r="M167" s="228">
        <f>(SUM('1.  LRAMVA Summary'!H$54:H$80)+SUM('1.  LRAMVA Summary'!H$81:H$82)*(MONTH($E167)-1)/12)*$H167</f>
        <v>0</v>
      </c>
      <c r="N167" s="228">
        <f>(SUM('1.  LRAMVA Summary'!I$54:I$80)+SUM('1.  LRAMVA Summary'!I$81:I$82)*(MONTH($E167)-1)/12)*$H167</f>
        <v>0</v>
      </c>
      <c r="O167" s="228">
        <f>(SUM('1.  LRAMVA Summary'!J$54:J$80)+SUM('1.  LRAMVA Summary'!J$81:J$82)*(MONTH($E167)-1)/12)*$H167</f>
        <v>0</v>
      </c>
      <c r="P167" s="228">
        <f>(SUM('1.  LRAMVA Summary'!K$54:K$80)+SUM('1.  LRAMVA Summary'!K$81:K$82)*(MONTH($E167)-1)/12)*$H167</f>
        <v>0</v>
      </c>
      <c r="Q167" s="228">
        <f>(SUM('1.  LRAMVA Summary'!L$54:L$80)+SUM('1.  LRAMVA Summary'!L$81:L$82)*(MONTH($E167)-1)/12)*$H167</f>
        <v>0</v>
      </c>
      <c r="R167" s="228">
        <f>(SUM('1.  LRAMVA Summary'!M$54:M$80)+SUM('1.  LRAMVA Summary'!M$81:M$82)*(MONTH($E167)-1)/12)*$H167</f>
        <v>0</v>
      </c>
      <c r="S167" s="228">
        <f>(SUM('1.  LRAMVA Summary'!N$54:N$80)+SUM('1.  LRAMVA Summary'!N$81:N$82)*(MONTH($E167)-1)/12)*$H167</f>
        <v>0</v>
      </c>
      <c r="T167" s="228">
        <f>(SUM('1.  LRAMVA Summary'!O$54:O$80)+SUM('1.  LRAMVA Summary'!O$81:O$82)*(MONTH($E167)-1)/12)*$H167</f>
        <v>0</v>
      </c>
      <c r="U167" s="228">
        <f>(SUM('1.  LRAMVA Summary'!P$54:P$80)+SUM('1.  LRAMVA Summary'!P$81:P$82)*(MONTH($E167)-1)/12)*$H167</f>
        <v>0</v>
      </c>
      <c r="V167" s="228">
        <f>(SUM('1.  LRAMVA Summary'!Q$54:Q$80)+SUM('1.  LRAMVA Summary'!Q$81:Q$82)*(MONTH($E167)-1)/12)*$H167</f>
        <v>0</v>
      </c>
      <c r="W167" s="229">
        <f t="shared" si="96"/>
        <v>14.487313273953189</v>
      </c>
    </row>
    <row r="168" spans="2:23">
      <c r="E168" s="212">
        <v>44287</v>
      </c>
      <c r="F168" s="212" t="s">
        <v>729</v>
      </c>
      <c r="G168" s="213" t="s">
        <v>66</v>
      </c>
      <c r="H168" s="238">
        <f>$C$55/12</f>
        <v>4.75E-4</v>
      </c>
      <c r="I168" s="228">
        <f>(SUM('1.  LRAMVA Summary'!D$54:D$80)+SUM('1.  LRAMVA Summary'!D$81:D$82)*(MONTH($E168)-1)/12)*$H168</f>
        <v>3.5264608667254533</v>
      </c>
      <c r="J168" s="228">
        <f>(SUM('1.  LRAMVA Summary'!E$54:E$80)+SUM('1.  LRAMVA Summary'!E$81:E$82)*(MONTH($E168)-1)/12)*$H168</f>
        <v>7.9598488384372938</v>
      </c>
      <c r="K168" s="228">
        <f>(SUM('1.  LRAMVA Summary'!F$54:F$80)+SUM('1.  LRAMVA Summary'!F$81:F$82)*(MONTH($E168)-1)/12)*$H168</f>
        <v>3.0010035687904426</v>
      </c>
      <c r="L168" s="228">
        <f>(SUM('1.  LRAMVA Summary'!G$54:G$80)+SUM('1.  LRAMVA Summary'!G$81:G$82)*(MONTH($E168)-1)/12)*$H168</f>
        <v>0</v>
      </c>
      <c r="M168" s="228">
        <f>(SUM('1.  LRAMVA Summary'!H$54:H$80)+SUM('1.  LRAMVA Summary'!H$81:H$82)*(MONTH($E168)-1)/12)*$H168</f>
        <v>0</v>
      </c>
      <c r="N168" s="228">
        <f>(SUM('1.  LRAMVA Summary'!I$54:I$80)+SUM('1.  LRAMVA Summary'!I$81:I$82)*(MONTH($E168)-1)/12)*$H168</f>
        <v>0</v>
      </c>
      <c r="O168" s="228">
        <f>(SUM('1.  LRAMVA Summary'!J$54:J$80)+SUM('1.  LRAMVA Summary'!J$81:J$82)*(MONTH($E168)-1)/12)*$H168</f>
        <v>0</v>
      </c>
      <c r="P168" s="228">
        <f>(SUM('1.  LRAMVA Summary'!K$54:K$80)+SUM('1.  LRAMVA Summary'!K$81:K$82)*(MONTH($E168)-1)/12)*$H168</f>
        <v>0</v>
      </c>
      <c r="Q168" s="228">
        <f>(SUM('1.  LRAMVA Summary'!L$54:L$80)+SUM('1.  LRAMVA Summary'!L$81:L$82)*(MONTH($E168)-1)/12)*$H168</f>
        <v>0</v>
      </c>
      <c r="R168" s="228">
        <f>(SUM('1.  LRAMVA Summary'!M$54:M$80)+SUM('1.  LRAMVA Summary'!M$81:M$82)*(MONTH($E168)-1)/12)*$H168</f>
        <v>0</v>
      </c>
      <c r="S168" s="228">
        <f>(SUM('1.  LRAMVA Summary'!N$54:N$80)+SUM('1.  LRAMVA Summary'!N$81:N$82)*(MONTH($E168)-1)/12)*$H168</f>
        <v>0</v>
      </c>
      <c r="T168" s="228">
        <f>(SUM('1.  LRAMVA Summary'!O$54:O$80)+SUM('1.  LRAMVA Summary'!O$81:O$82)*(MONTH($E168)-1)/12)*$H168</f>
        <v>0</v>
      </c>
      <c r="U168" s="228">
        <f>(SUM('1.  LRAMVA Summary'!P$54:P$80)+SUM('1.  LRAMVA Summary'!P$81:P$82)*(MONTH($E168)-1)/12)*$H168</f>
        <v>0</v>
      </c>
      <c r="V168" s="228">
        <f>(SUM('1.  LRAMVA Summary'!Q$54:Q$80)+SUM('1.  LRAMVA Summary'!Q$81:Q$82)*(MONTH($E168)-1)/12)*$H168</f>
        <v>0</v>
      </c>
      <c r="W168" s="229">
        <f t="shared" si="96"/>
        <v>14.487313273953189</v>
      </c>
    </row>
    <row r="169" spans="2:23">
      <c r="E169" s="212">
        <v>44317</v>
      </c>
      <c r="F169" s="212" t="s">
        <v>729</v>
      </c>
      <c r="G169" s="213" t="s">
        <v>66</v>
      </c>
      <c r="H169" s="238"/>
      <c r="I169" s="228">
        <f>(SUM('1.  LRAMVA Summary'!D$54:D$80)+SUM('1.  LRAMVA Summary'!D$81:D$82)*(MONTH($E169)-1)/12)*$H169</f>
        <v>0</v>
      </c>
      <c r="J169" s="228">
        <f>(SUM('1.  LRAMVA Summary'!E$54:E$80)+SUM('1.  LRAMVA Summary'!E$81:E$82)*(MONTH($E169)-1)/12)*$H169</f>
        <v>0</v>
      </c>
      <c r="K169" s="228">
        <f>(SUM('1.  LRAMVA Summary'!F$54:F$80)+SUM('1.  LRAMVA Summary'!F$81:F$82)*(MONTH($E169)-1)/12)*$H169</f>
        <v>0</v>
      </c>
      <c r="L169" s="228">
        <f>(SUM('1.  LRAMVA Summary'!G$54:G$80)+SUM('1.  LRAMVA Summary'!G$81:G$82)*(MONTH($E169)-1)/12)*$H169</f>
        <v>0</v>
      </c>
      <c r="M169" s="228">
        <f>(SUM('1.  LRAMVA Summary'!H$54:H$80)+SUM('1.  LRAMVA Summary'!H$81:H$82)*(MONTH($E169)-1)/12)*$H169</f>
        <v>0</v>
      </c>
      <c r="N169" s="228">
        <f>(SUM('1.  LRAMVA Summary'!I$54:I$80)+SUM('1.  LRAMVA Summary'!I$81:I$82)*(MONTH($E169)-1)/12)*$H169</f>
        <v>0</v>
      </c>
      <c r="O169" s="228">
        <f>(SUM('1.  LRAMVA Summary'!J$54:J$80)+SUM('1.  LRAMVA Summary'!J$81:J$82)*(MONTH($E169)-1)/12)*$H169</f>
        <v>0</v>
      </c>
      <c r="P169" s="228">
        <f>(SUM('1.  LRAMVA Summary'!K$54:K$80)+SUM('1.  LRAMVA Summary'!K$81:K$82)*(MONTH($E169)-1)/12)*$H169</f>
        <v>0</v>
      </c>
      <c r="Q169" s="228">
        <f>(SUM('1.  LRAMVA Summary'!L$54:L$80)+SUM('1.  LRAMVA Summary'!L$81:L$82)*(MONTH($E169)-1)/12)*$H169</f>
        <v>0</v>
      </c>
      <c r="R169" s="228">
        <f>(SUM('1.  LRAMVA Summary'!M$54:M$80)+SUM('1.  LRAMVA Summary'!M$81:M$82)*(MONTH($E169)-1)/12)*$H169</f>
        <v>0</v>
      </c>
      <c r="S169" s="228">
        <f>(SUM('1.  LRAMVA Summary'!N$54:N$80)+SUM('1.  LRAMVA Summary'!N$81:N$82)*(MONTH($E169)-1)/12)*$H169</f>
        <v>0</v>
      </c>
      <c r="T169" s="228">
        <f>(SUM('1.  LRAMVA Summary'!O$54:O$80)+SUM('1.  LRAMVA Summary'!O$81:O$82)*(MONTH($E169)-1)/12)*$H169</f>
        <v>0</v>
      </c>
      <c r="U169" s="228">
        <f>(SUM('1.  LRAMVA Summary'!P$54:P$80)+SUM('1.  LRAMVA Summary'!P$81:P$82)*(MONTH($E169)-1)/12)*$H169</f>
        <v>0</v>
      </c>
      <c r="V169" s="228">
        <f>(SUM('1.  LRAMVA Summary'!Q$54:Q$80)+SUM('1.  LRAMVA Summary'!Q$81:Q$82)*(MONTH($E169)-1)/12)*$H169</f>
        <v>0</v>
      </c>
      <c r="W169" s="229">
        <f t="shared" si="96"/>
        <v>0</v>
      </c>
    </row>
    <row r="170" spans="2:23">
      <c r="E170" s="212">
        <v>44348</v>
      </c>
      <c r="F170" s="212" t="s">
        <v>729</v>
      </c>
      <c r="G170" s="213" t="s">
        <v>66</v>
      </c>
      <c r="H170" s="238"/>
      <c r="I170" s="228">
        <f>(SUM('1.  LRAMVA Summary'!D$54:D$80)+SUM('1.  LRAMVA Summary'!D$81:D$82)*(MONTH($E170)-1)/12)*$H170</f>
        <v>0</v>
      </c>
      <c r="J170" s="228">
        <f>(SUM('1.  LRAMVA Summary'!E$54:E$80)+SUM('1.  LRAMVA Summary'!E$81:E$82)*(MONTH($E170)-1)/12)*$H170</f>
        <v>0</v>
      </c>
      <c r="K170" s="228">
        <f>(SUM('1.  LRAMVA Summary'!F$54:F$80)+SUM('1.  LRAMVA Summary'!F$81:F$82)*(MONTH($E170)-1)/12)*$H170</f>
        <v>0</v>
      </c>
      <c r="L170" s="228">
        <f>(SUM('1.  LRAMVA Summary'!G$54:G$80)+SUM('1.  LRAMVA Summary'!G$81:G$82)*(MONTH($E170)-1)/12)*$H170</f>
        <v>0</v>
      </c>
      <c r="M170" s="228">
        <f>(SUM('1.  LRAMVA Summary'!H$54:H$80)+SUM('1.  LRAMVA Summary'!H$81:H$82)*(MONTH($E170)-1)/12)*$H170</f>
        <v>0</v>
      </c>
      <c r="N170" s="228">
        <f>(SUM('1.  LRAMVA Summary'!I$54:I$80)+SUM('1.  LRAMVA Summary'!I$81:I$82)*(MONTH($E170)-1)/12)*$H170</f>
        <v>0</v>
      </c>
      <c r="O170" s="228">
        <f>(SUM('1.  LRAMVA Summary'!J$54:J$80)+SUM('1.  LRAMVA Summary'!J$81:J$82)*(MONTH($E170)-1)/12)*$H170</f>
        <v>0</v>
      </c>
      <c r="P170" s="228">
        <f>(SUM('1.  LRAMVA Summary'!K$54:K$80)+SUM('1.  LRAMVA Summary'!K$81:K$82)*(MONTH($E170)-1)/12)*$H170</f>
        <v>0</v>
      </c>
      <c r="Q170" s="228">
        <f>(SUM('1.  LRAMVA Summary'!L$54:L$80)+SUM('1.  LRAMVA Summary'!L$81:L$82)*(MONTH($E170)-1)/12)*$H170</f>
        <v>0</v>
      </c>
      <c r="R170" s="228">
        <f>(SUM('1.  LRAMVA Summary'!M$54:M$80)+SUM('1.  LRAMVA Summary'!M$81:M$82)*(MONTH($E170)-1)/12)*$H170</f>
        <v>0</v>
      </c>
      <c r="S170" s="228">
        <f>(SUM('1.  LRAMVA Summary'!N$54:N$80)+SUM('1.  LRAMVA Summary'!N$81:N$82)*(MONTH($E170)-1)/12)*$H170</f>
        <v>0</v>
      </c>
      <c r="T170" s="228">
        <f>(SUM('1.  LRAMVA Summary'!O$54:O$80)+SUM('1.  LRAMVA Summary'!O$81:O$82)*(MONTH($E170)-1)/12)*$H170</f>
        <v>0</v>
      </c>
      <c r="U170" s="228">
        <f>(SUM('1.  LRAMVA Summary'!P$54:P$80)+SUM('1.  LRAMVA Summary'!P$81:P$82)*(MONTH($E170)-1)/12)*$H170</f>
        <v>0</v>
      </c>
      <c r="V170" s="228">
        <f>(SUM('1.  LRAMVA Summary'!Q$54:Q$80)+SUM('1.  LRAMVA Summary'!Q$81:Q$82)*(MONTH($E170)-1)/12)*$H170</f>
        <v>0</v>
      </c>
      <c r="W170" s="229">
        <f t="shared" si="96"/>
        <v>0</v>
      </c>
    </row>
    <row r="171" spans="2:23">
      <c r="E171" s="212">
        <v>44378</v>
      </c>
      <c r="F171" s="212" t="s">
        <v>729</v>
      </c>
      <c r="G171" s="213" t="s">
        <v>68</v>
      </c>
      <c r="H171" s="238"/>
      <c r="I171" s="228">
        <f>(SUM('1.  LRAMVA Summary'!D$54:D$80)+SUM('1.  LRAMVA Summary'!D$81:D$82)*(MONTH($E171)-1)/12)*$H171</f>
        <v>0</v>
      </c>
      <c r="J171" s="228">
        <f>(SUM('1.  LRAMVA Summary'!E$54:E$80)+SUM('1.  LRAMVA Summary'!E$81:E$82)*(MONTH($E171)-1)/12)*$H171</f>
        <v>0</v>
      </c>
      <c r="K171" s="228">
        <f>(SUM('1.  LRAMVA Summary'!F$54:F$80)+SUM('1.  LRAMVA Summary'!F$81:F$82)*(MONTH($E171)-1)/12)*$H171</f>
        <v>0</v>
      </c>
      <c r="L171" s="228">
        <f>(SUM('1.  LRAMVA Summary'!G$54:G$80)+SUM('1.  LRAMVA Summary'!G$81:G$82)*(MONTH($E171)-1)/12)*$H171</f>
        <v>0</v>
      </c>
      <c r="M171" s="228">
        <f>(SUM('1.  LRAMVA Summary'!H$54:H$80)+SUM('1.  LRAMVA Summary'!H$81:H$82)*(MONTH($E171)-1)/12)*$H171</f>
        <v>0</v>
      </c>
      <c r="N171" s="228">
        <f>(SUM('1.  LRAMVA Summary'!I$54:I$80)+SUM('1.  LRAMVA Summary'!I$81:I$82)*(MONTH($E171)-1)/12)*$H171</f>
        <v>0</v>
      </c>
      <c r="O171" s="228">
        <f>(SUM('1.  LRAMVA Summary'!J$54:J$80)+SUM('1.  LRAMVA Summary'!J$81:J$82)*(MONTH($E171)-1)/12)*$H171</f>
        <v>0</v>
      </c>
      <c r="P171" s="228">
        <f>(SUM('1.  LRAMVA Summary'!K$54:K$80)+SUM('1.  LRAMVA Summary'!K$81:K$82)*(MONTH($E171)-1)/12)*$H171</f>
        <v>0</v>
      </c>
      <c r="Q171" s="228">
        <f>(SUM('1.  LRAMVA Summary'!L$54:L$80)+SUM('1.  LRAMVA Summary'!L$81:L$82)*(MONTH($E171)-1)/12)*$H171</f>
        <v>0</v>
      </c>
      <c r="R171" s="228">
        <f>(SUM('1.  LRAMVA Summary'!M$54:M$80)+SUM('1.  LRAMVA Summary'!M$81:M$82)*(MONTH($E171)-1)/12)*$H171</f>
        <v>0</v>
      </c>
      <c r="S171" s="228">
        <f>(SUM('1.  LRAMVA Summary'!N$54:N$80)+SUM('1.  LRAMVA Summary'!N$81:N$82)*(MONTH($E171)-1)/12)*$H171</f>
        <v>0</v>
      </c>
      <c r="T171" s="228">
        <f>(SUM('1.  LRAMVA Summary'!O$54:O$80)+SUM('1.  LRAMVA Summary'!O$81:O$82)*(MONTH($E171)-1)/12)*$H171</f>
        <v>0</v>
      </c>
      <c r="U171" s="228">
        <f>(SUM('1.  LRAMVA Summary'!P$54:P$80)+SUM('1.  LRAMVA Summary'!P$81:P$82)*(MONTH($E171)-1)/12)*$H171</f>
        <v>0</v>
      </c>
      <c r="V171" s="228">
        <f>(SUM('1.  LRAMVA Summary'!Q$54:Q$80)+SUM('1.  LRAMVA Summary'!Q$81:Q$82)*(MONTH($E171)-1)/12)*$H171</f>
        <v>0</v>
      </c>
      <c r="W171" s="229">
        <f t="shared" si="96"/>
        <v>0</v>
      </c>
    </row>
    <row r="172" spans="2:23">
      <c r="E172" s="212">
        <v>44409</v>
      </c>
      <c r="F172" s="212" t="s">
        <v>729</v>
      </c>
      <c r="G172" s="213" t="s">
        <v>68</v>
      </c>
      <c r="H172" s="238"/>
      <c r="I172" s="228">
        <f>(SUM('1.  LRAMVA Summary'!D$54:D$80)+SUM('1.  LRAMVA Summary'!D$81:D$82)*(MONTH($E172)-1)/12)*$H172</f>
        <v>0</v>
      </c>
      <c r="J172" s="228">
        <f>(SUM('1.  LRAMVA Summary'!E$54:E$80)+SUM('1.  LRAMVA Summary'!E$81:E$82)*(MONTH($E172)-1)/12)*$H172</f>
        <v>0</v>
      </c>
      <c r="K172" s="228">
        <f>(SUM('1.  LRAMVA Summary'!F$54:F$80)+SUM('1.  LRAMVA Summary'!F$81:F$82)*(MONTH($E172)-1)/12)*$H172</f>
        <v>0</v>
      </c>
      <c r="L172" s="228">
        <f>(SUM('1.  LRAMVA Summary'!G$54:G$80)+SUM('1.  LRAMVA Summary'!G$81:G$82)*(MONTH($E172)-1)/12)*$H172</f>
        <v>0</v>
      </c>
      <c r="M172" s="228">
        <f>(SUM('1.  LRAMVA Summary'!H$54:H$80)+SUM('1.  LRAMVA Summary'!H$81:H$82)*(MONTH($E172)-1)/12)*$H172</f>
        <v>0</v>
      </c>
      <c r="N172" s="228">
        <f>(SUM('1.  LRAMVA Summary'!I$54:I$80)+SUM('1.  LRAMVA Summary'!I$81:I$82)*(MONTH($E172)-1)/12)*$H172</f>
        <v>0</v>
      </c>
      <c r="O172" s="228">
        <f>(SUM('1.  LRAMVA Summary'!J$54:J$80)+SUM('1.  LRAMVA Summary'!J$81:J$82)*(MONTH($E172)-1)/12)*$H172</f>
        <v>0</v>
      </c>
      <c r="P172" s="228">
        <f>(SUM('1.  LRAMVA Summary'!K$54:K$80)+SUM('1.  LRAMVA Summary'!K$81:K$82)*(MONTH($E172)-1)/12)*$H172</f>
        <v>0</v>
      </c>
      <c r="Q172" s="228">
        <f>(SUM('1.  LRAMVA Summary'!L$54:L$80)+SUM('1.  LRAMVA Summary'!L$81:L$82)*(MONTH($E172)-1)/12)*$H172</f>
        <v>0</v>
      </c>
      <c r="R172" s="228">
        <f>(SUM('1.  LRAMVA Summary'!M$54:M$80)+SUM('1.  LRAMVA Summary'!M$81:M$82)*(MONTH($E172)-1)/12)*$H172</f>
        <v>0</v>
      </c>
      <c r="S172" s="228">
        <f>(SUM('1.  LRAMVA Summary'!N$54:N$80)+SUM('1.  LRAMVA Summary'!N$81:N$82)*(MONTH($E172)-1)/12)*$H172</f>
        <v>0</v>
      </c>
      <c r="T172" s="228">
        <f>(SUM('1.  LRAMVA Summary'!O$54:O$80)+SUM('1.  LRAMVA Summary'!O$81:O$82)*(MONTH($E172)-1)/12)*$H172</f>
        <v>0</v>
      </c>
      <c r="U172" s="228">
        <f>(SUM('1.  LRAMVA Summary'!P$54:P$80)+SUM('1.  LRAMVA Summary'!P$81:P$82)*(MONTH($E172)-1)/12)*$H172</f>
        <v>0</v>
      </c>
      <c r="V172" s="228">
        <f>(SUM('1.  LRAMVA Summary'!Q$54:Q$80)+SUM('1.  LRAMVA Summary'!Q$81:Q$82)*(MONTH($E172)-1)/12)*$H172</f>
        <v>0</v>
      </c>
      <c r="W172" s="229">
        <f t="shared" si="96"/>
        <v>0</v>
      </c>
    </row>
    <row r="173" spans="2:23">
      <c r="E173" s="212">
        <v>44440</v>
      </c>
      <c r="F173" s="212" t="s">
        <v>729</v>
      </c>
      <c r="G173" s="213" t="s">
        <v>68</v>
      </c>
      <c r="H173" s="238"/>
      <c r="I173" s="228">
        <f>(SUM('1.  LRAMVA Summary'!D$54:D$80)+SUM('1.  LRAMVA Summary'!D$81:D$82)*(MONTH($E173)-1)/12)*$H173</f>
        <v>0</v>
      </c>
      <c r="J173" s="228">
        <f>(SUM('1.  LRAMVA Summary'!E$54:E$80)+SUM('1.  LRAMVA Summary'!E$81:E$82)*(MONTH($E173)-1)/12)*$H173</f>
        <v>0</v>
      </c>
      <c r="K173" s="228">
        <f>(SUM('1.  LRAMVA Summary'!F$54:F$80)+SUM('1.  LRAMVA Summary'!F$81:F$82)*(MONTH($E173)-1)/12)*$H173</f>
        <v>0</v>
      </c>
      <c r="L173" s="228">
        <f>(SUM('1.  LRAMVA Summary'!G$54:G$80)+SUM('1.  LRAMVA Summary'!G$81:G$82)*(MONTH($E173)-1)/12)*$H173</f>
        <v>0</v>
      </c>
      <c r="M173" s="228">
        <f>(SUM('1.  LRAMVA Summary'!H$54:H$80)+SUM('1.  LRAMVA Summary'!H$81:H$82)*(MONTH($E173)-1)/12)*$H173</f>
        <v>0</v>
      </c>
      <c r="N173" s="228">
        <f>(SUM('1.  LRAMVA Summary'!I$54:I$80)+SUM('1.  LRAMVA Summary'!I$81:I$82)*(MONTH($E173)-1)/12)*$H173</f>
        <v>0</v>
      </c>
      <c r="O173" s="228">
        <f>(SUM('1.  LRAMVA Summary'!J$54:J$80)+SUM('1.  LRAMVA Summary'!J$81:J$82)*(MONTH($E173)-1)/12)*$H173</f>
        <v>0</v>
      </c>
      <c r="P173" s="228">
        <f>(SUM('1.  LRAMVA Summary'!K$54:K$80)+SUM('1.  LRAMVA Summary'!K$81:K$82)*(MONTH($E173)-1)/12)*$H173</f>
        <v>0</v>
      </c>
      <c r="Q173" s="228">
        <f>(SUM('1.  LRAMVA Summary'!L$54:L$80)+SUM('1.  LRAMVA Summary'!L$81:L$82)*(MONTH($E173)-1)/12)*$H173</f>
        <v>0</v>
      </c>
      <c r="R173" s="228">
        <f>(SUM('1.  LRAMVA Summary'!M$54:M$80)+SUM('1.  LRAMVA Summary'!M$81:M$82)*(MONTH($E173)-1)/12)*$H173</f>
        <v>0</v>
      </c>
      <c r="S173" s="228">
        <f>(SUM('1.  LRAMVA Summary'!N$54:N$80)+SUM('1.  LRAMVA Summary'!N$81:N$82)*(MONTH($E173)-1)/12)*$H173</f>
        <v>0</v>
      </c>
      <c r="T173" s="228">
        <f>(SUM('1.  LRAMVA Summary'!O$54:O$80)+SUM('1.  LRAMVA Summary'!O$81:O$82)*(MONTH($E173)-1)/12)*$H173</f>
        <v>0</v>
      </c>
      <c r="U173" s="228">
        <f>(SUM('1.  LRAMVA Summary'!P$54:P$80)+SUM('1.  LRAMVA Summary'!P$81:P$82)*(MONTH($E173)-1)/12)*$H173</f>
        <v>0</v>
      </c>
      <c r="V173" s="228">
        <f>(SUM('1.  LRAMVA Summary'!Q$54:Q$80)+SUM('1.  LRAMVA Summary'!Q$81:Q$82)*(MONTH($E173)-1)/12)*$H173</f>
        <v>0</v>
      </c>
      <c r="W173" s="229">
        <f t="shared" si="96"/>
        <v>0</v>
      </c>
    </row>
    <row r="174" spans="2:23">
      <c r="E174" s="212">
        <v>44470</v>
      </c>
      <c r="F174" s="212" t="s">
        <v>729</v>
      </c>
      <c r="G174" s="213" t="s">
        <v>69</v>
      </c>
      <c r="H174" s="238"/>
      <c r="I174" s="228">
        <f>(SUM('1.  LRAMVA Summary'!D$54:D$80)+SUM('1.  LRAMVA Summary'!D$81:D$82)*(MONTH($E174)-1)/12)*$H174</f>
        <v>0</v>
      </c>
      <c r="J174" s="228">
        <f>(SUM('1.  LRAMVA Summary'!E$54:E$80)+SUM('1.  LRAMVA Summary'!E$81:E$82)*(MONTH($E174)-1)/12)*$H174</f>
        <v>0</v>
      </c>
      <c r="K174" s="228">
        <f>(SUM('1.  LRAMVA Summary'!F$54:F$80)+SUM('1.  LRAMVA Summary'!F$81:F$82)*(MONTH($E174)-1)/12)*$H174</f>
        <v>0</v>
      </c>
      <c r="L174" s="228">
        <f>(SUM('1.  LRAMVA Summary'!G$54:G$80)+SUM('1.  LRAMVA Summary'!G$81:G$82)*(MONTH($E174)-1)/12)*$H174</f>
        <v>0</v>
      </c>
      <c r="M174" s="228">
        <f>(SUM('1.  LRAMVA Summary'!H$54:H$80)+SUM('1.  LRAMVA Summary'!H$81:H$82)*(MONTH($E174)-1)/12)*$H174</f>
        <v>0</v>
      </c>
      <c r="N174" s="228">
        <f>(SUM('1.  LRAMVA Summary'!I$54:I$80)+SUM('1.  LRAMVA Summary'!I$81:I$82)*(MONTH($E174)-1)/12)*$H174</f>
        <v>0</v>
      </c>
      <c r="O174" s="228">
        <f>(SUM('1.  LRAMVA Summary'!J$54:J$80)+SUM('1.  LRAMVA Summary'!J$81:J$82)*(MONTH($E174)-1)/12)*$H174</f>
        <v>0</v>
      </c>
      <c r="P174" s="228">
        <f>(SUM('1.  LRAMVA Summary'!K$54:K$80)+SUM('1.  LRAMVA Summary'!K$81:K$82)*(MONTH($E174)-1)/12)*$H174</f>
        <v>0</v>
      </c>
      <c r="Q174" s="228">
        <f>(SUM('1.  LRAMVA Summary'!L$54:L$80)+SUM('1.  LRAMVA Summary'!L$81:L$82)*(MONTH($E174)-1)/12)*$H174</f>
        <v>0</v>
      </c>
      <c r="R174" s="228">
        <f>(SUM('1.  LRAMVA Summary'!M$54:M$80)+SUM('1.  LRAMVA Summary'!M$81:M$82)*(MONTH($E174)-1)/12)*$H174</f>
        <v>0</v>
      </c>
      <c r="S174" s="228">
        <f>(SUM('1.  LRAMVA Summary'!N$54:N$80)+SUM('1.  LRAMVA Summary'!N$81:N$82)*(MONTH($E174)-1)/12)*$H174</f>
        <v>0</v>
      </c>
      <c r="T174" s="228">
        <f>(SUM('1.  LRAMVA Summary'!O$54:O$80)+SUM('1.  LRAMVA Summary'!O$81:O$82)*(MONTH($E174)-1)/12)*$H174</f>
        <v>0</v>
      </c>
      <c r="U174" s="228">
        <f>(SUM('1.  LRAMVA Summary'!P$54:P$80)+SUM('1.  LRAMVA Summary'!P$81:P$82)*(MONTH($E174)-1)/12)*$H174</f>
        <v>0</v>
      </c>
      <c r="V174" s="228">
        <f>(SUM('1.  LRAMVA Summary'!Q$54:Q$80)+SUM('1.  LRAMVA Summary'!Q$81:Q$82)*(MONTH($E174)-1)/12)*$H174</f>
        <v>0</v>
      </c>
      <c r="W174" s="229">
        <f t="shared" si="96"/>
        <v>0</v>
      </c>
    </row>
    <row r="175" spans="2:23">
      <c r="E175" s="212">
        <v>44501</v>
      </c>
      <c r="F175" s="212" t="s">
        <v>729</v>
      </c>
      <c r="G175" s="213" t="s">
        <v>69</v>
      </c>
      <c r="H175" s="238"/>
      <c r="I175" s="228">
        <f>(SUM('1.  LRAMVA Summary'!D$54:D$80)+SUM('1.  LRAMVA Summary'!D$81:D$82)*(MONTH($E175)-1)/12)*$H175</f>
        <v>0</v>
      </c>
      <c r="J175" s="228">
        <f>(SUM('1.  LRAMVA Summary'!E$54:E$80)+SUM('1.  LRAMVA Summary'!E$81:E$82)*(MONTH($E175)-1)/12)*$H175</f>
        <v>0</v>
      </c>
      <c r="K175" s="228">
        <f>(SUM('1.  LRAMVA Summary'!F$54:F$80)+SUM('1.  LRAMVA Summary'!F$81:F$82)*(MONTH($E175)-1)/12)*$H175</f>
        <v>0</v>
      </c>
      <c r="L175" s="228">
        <f>(SUM('1.  LRAMVA Summary'!G$54:G$80)+SUM('1.  LRAMVA Summary'!G$81:G$82)*(MONTH($E175)-1)/12)*$H175</f>
        <v>0</v>
      </c>
      <c r="M175" s="228">
        <f>(SUM('1.  LRAMVA Summary'!H$54:H$80)+SUM('1.  LRAMVA Summary'!H$81:H$82)*(MONTH($E175)-1)/12)*$H175</f>
        <v>0</v>
      </c>
      <c r="N175" s="228">
        <f>(SUM('1.  LRAMVA Summary'!I$54:I$80)+SUM('1.  LRAMVA Summary'!I$81:I$82)*(MONTH($E175)-1)/12)*$H175</f>
        <v>0</v>
      </c>
      <c r="O175" s="228">
        <f>(SUM('1.  LRAMVA Summary'!J$54:J$80)+SUM('1.  LRAMVA Summary'!J$81:J$82)*(MONTH($E175)-1)/12)*$H175</f>
        <v>0</v>
      </c>
      <c r="P175" s="228">
        <f>(SUM('1.  LRAMVA Summary'!K$54:K$80)+SUM('1.  LRAMVA Summary'!K$81:K$82)*(MONTH($E175)-1)/12)*$H175</f>
        <v>0</v>
      </c>
      <c r="Q175" s="228">
        <f>(SUM('1.  LRAMVA Summary'!L$54:L$80)+SUM('1.  LRAMVA Summary'!L$81:L$82)*(MONTH($E175)-1)/12)*$H175</f>
        <v>0</v>
      </c>
      <c r="R175" s="228">
        <f>(SUM('1.  LRAMVA Summary'!M$54:M$80)+SUM('1.  LRAMVA Summary'!M$81:M$82)*(MONTH($E175)-1)/12)*$H175</f>
        <v>0</v>
      </c>
      <c r="S175" s="228">
        <f>(SUM('1.  LRAMVA Summary'!N$54:N$80)+SUM('1.  LRAMVA Summary'!N$81:N$82)*(MONTH($E175)-1)/12)*$H175</f>
        <v>0</v>
      </c>
      <c r="T175" s="228">
        <f>(SUM('1.  LRAMVA Summary'!O$54:O$80)+SUM('1.  LRAMVA Summary'!O$81:O$82)*(MONTH($E175)-1)/12)*$H175</f>
        <v>0</v>
      </c>
      <c r="U175" s="228">
        <f>(SUM('1.  LRAMVA Summary'!P$54:P$80)+SUM('1.  LRAMVA Summary'!P$81:P$82)*(MONTH($E175)-1)/12)*$H175</f>
        <v>0</v>
      </c>
      <c r="V175" s="228">
        <f>(SUM('1.  LRAMVA Summary'!Q$54:Q$80)+SUM('1.  LRAMVA Summary'!Q$81:Q$82)*(MONTH($E175)-1)/12)*$H175</f>
        <v>0</v>
      </c>
      <c r="W175" s="229">
        <f t="shared" si="96"/>
        <v>0</v>
      </c>
    </row>
    <row r="176" spans="2:23">
      <c r="E176" s="212">
        <v>44531</v>
      </c>
      <c r="F176" s="212" t="s">
        <v>729</v>
      </c>
      <c r="G176" s="213" t="s">
        <v>69</v>
      </c>
      <c r="H176" s="238"/>
      <c r="I176" s="228">
        <f>(SUM('1.  LRAMVA Summary'!D$54:D$80)+SUM('1.  LRAMVA Summary'!D$81:D$82)*(MONTH($E176)-1)/12)*$H176</f>
        <v>0</v>
      </c>
      <c r="J176" s="228">
        <f>(SUM('1.  LRAMVA Summary'!E$54:E$80)+SUM('1.  LRAMVA Summary'!E$81:E$82)*(MONTH($E176)-1)/12)*$H176</f>
        <v>0</v>
      </c>
      <c r="K176" s="228">
        <f>(SUM('1.  LRAMVA Summary'!F$54:F$80)+SUM('1.  LRAMVA Summary'!F$81:F$82)*(MONTH($E176)-1)/12)*$H176</f>
        <v>0</v>
      </c>
      <c r="L176" s="228">
        <f>(SUM('1.  LRAMVA Summary'!G$54:G$80)+SUM('1.  LRAMVA Summary'!G$81:G$82)*(MONTH($E176)-1)/12)*$H176</f>
        <v>0</v>
      </c>
      <c r="M176" s="228">
        <f>(SUM('1.  LRAMVA Summary'!H$54:H$80)+SUM('1.  LRAMVA Summary'!H$81:H$82)*(MONTH($E176)-1)/12)*$H176</f>
        <v>0</v>
      </c>
      <c r="N176" s="228">
        <f>(SUM('1.  LRAMVA Summary'!I$54:I$80)+SUM('1.  LRAMVA Summary'!I$81:I$82)*(MONTH($E176)-1)/12)*$H176</f>
        <v>0</v>
      </c>
      <c r="O176" s="228">
        <f>(SUM('1.  LRAMVA Summary'!J$54:J$80)+SUM('1.  LRAMVA Summary'!J$81:J$82)*(MONTH($E176)-1)/12)*$H176</f>
        <v>0</v>
      </c>
      <c r="P176" s="228">
        <f>(SUM('1.  LRAMVA Summary'!K$54:K$80)+SUM('1.  LRAMVA Summary'!K$81:K$82)*(MONTH($E176)-1)/12)*$H176</f>
        <v>0</v>
      </c>
      <c r="Q176" s="228">
        <f>(SUM('1.  LRAMVA Summary'!L$54:L$80)+SUM('1.  LRAMVA Summary'!L$81:L$82)*(MONTH($E176)-1)/12)*$H176</f>
        <v>0</v>
      </c>
      <c r="R176" s="228">
        <f>(SUM('1.  LRAMVA Summary'!M$54:M$80)+SUM('1.  LRAMVA Summary'!M$81:M$82)*(MONTH($E176)-1)/12)*$H176</f>
        <v>0</v>
      </c>
      <c r="S176" s="228">
        <f>(SUM('1.  LRAMVA Summary'!N$54:N$80)+SUM('1.  LRAMVA Summary'!N$81:N$82)*(MONTH($E176)-1)/12)*$H176</f>
        <v>0</v>
      </c>
      <c r="T176" s="228">
        <f>(SUM('1.  LRAMVA Summary'!O$54:O$80)+SUM('1.  LRAMVA Summary'!O$81:O$82)*(MONTH($E176)-1)/12)*$H176</f>
        <v>0</v>
      </c>
      <c r="U176" s="228">
        <f>(SUM('1.  LRAMVA Summary'!P$54:P$80)+SUM('1.  LRAMVA Summary'!P$81:P$82)*(MONTH($E176)-1)/12)*$H176</f>
        <v>0</v>
      </c>
      <c r="V176" s="228">
        <f>(SUM('1.  LRAMVA Summary'!Q$54:Q$80)+SUM('1.  LRAMVA Summary'!Q$81:Q$82)*(MONTH($E176)-1)/12)*$H176</f>
        <v>0</v>
      </c>
      <c r="W176" s="229">
        <f>SUM(I176:V176)</f>
        <v>0</v>
      </c>
    </row>
    <row r="177" spans="5:23" ht="15" thickBot="1">
      <c r="E177" s="214" t="s">
        <v>724</v>
      </c>
      <c r="F177" s="214"/>
      <c r="G177" s="215"/>
      <c r="H177" s="216"/>
      <c r="I177" s="217">
        <f>SUM(I164:I176)</f>
        <v>351.08392637632079</v>
      </c>
      <c r="J177" s="217">
        <f>SUM(J164:J176)</f>
        <v>792.4588104547729</v>
      </c>
      <c r="K177" s="217">
        <f t="shared" ref="K177:V177" si="97">SUM(K164:K176)</f>
        <v>298.77096494725561</v>
      </c>
      <c r="L177" s="217">
        <f t="shared" si="97"/>
        <v>0</v>
      </c>
      <c r="M177" s="217">
        <f t="shared" si="97"/>
        <v>0</v>
      </c>
      <c r="N177" s="217">
        <f t="shared" si="97"/>
        <v>0</v>
      </c>
      <c r="O177" s="217">
        <f t="shared" si="97"/>
        <v>0</v>
      </c>
      <c r="P177" s="217">
        <f t="shared" si="97"/>
        <v>0</v>
      </c>
      <c r="Q177" s="217">
        <f t="shared" si="97"/>
        <v>0</v>
      </c>
      <c r="R177" s="217">
        <f t="shared" si="97"/>
        <v>0</v>
      </c>
      <c r="S177" s="217">
        <f t="shared" si="97"/>
        <v>0</v>
      </c>
      <c r="T177" s="217">
        <f t="shared" si="97"/>
        <v>0</v>
      </c>
      <c r="U177" s="217">
        <f t="shared" si="97"/>
        <v>0</v>
      </c>
      <c r="V177" s="217">
        <f t="shared" si="97"/>
        <v>0</v>
      </c>
      <c r="W177" s="217">
        <f>SUM(W164:W176)</f>
        <v>1442.3137017783476</v>
      </c>
    </row>
    <row r="178" spans="5:23" ht="15" thickTop="1">
      <c r="E178" s="218" t="s">
        <v>67</v>
      </c>
      <c r="F178" s="218"/>
      <c r="G178" s="219"/>
      <c r="H178" s="220"/>
      <c r="I178" s="221"/>
      <c r="J178" s="221"/>
      <c r="K178" s="221"/>
      <c r="L178" s="221"/>
      <c r="M178" s="221"/>
      <c r="N178" s="221"/>
      <c r="O178" s="221"/>
      <c r="P178" s="221"/>
      <c r="Q178" s="221"/>
      <c r="R178" s="221"/>
      <c r="S178" s="221"/>
      <c r="T178" s="221"/>
      <c r="U178" s="221"/>
      <c r="V178" s="221"/>
      <c r="W178" s="222"/>
    </row>
    <row r="179" spans="5:23">
      <c r="E179" s="223" t="s">
        <v>725</v>
      </c>
      <c r="F179" s="223"/>
      <c r="G179" s="224"/>
      <c r="H179" s="225"/>
      <c r="I179" s="226">
        <f>I177+I178</f>
        <v>351.08392637632079</v>
      </c>
      <c r="J179" s="226">
        <f t="shared" ref="J179:U179" si="98">J177+J178</f>
        <v>792.4588104547729</v>
      </c>
      <c r="K179" s="226">
        <f t="shared" si="98"/>
        <v>298.77096494725561</v>
      </c>
      <c r="L179" s="226">
        <f t="shared" si="98"/>
        <v>0</v>
      </c>
      <c r="M179" s="226">
        <f t="shared" si="98"/>
        <v>0</v>
      </c>
      <c r="N179" s="226">
        <f t="shared" si="98"/>
        <v>0</v>
      </c>
      <c r="O179" s="226">
        <f t="shared" si="98"/>
        <v>0</v>
      </c>
      <c r="P179" s="226">
        <f t="shared" si="98"/>
        <v>0</v>
      </c>
      <c r="Q179" s="226">
        <f t="shared" si="98"/>
        <v>0</v>
      </c>
      <c r="R179" s="226">
        <f t="shared" si="98"/>
        <v>0</v>
      </c>
      <c r="S179" s="226">
        <f t="shared" si="98"/>
        <v>0</v>
      </c>
      <c r="T179" s="226">
        <f t="shared" si="98"/>
        <v>0</v>
      </c>
      <c r="U179" s="226">
        <f t="shared" si="98"/>
        <v>0</v>
      </c>
      <c r="V179" s="226">
        <f>V177+V178</f>
        <v>0</v>
      </c>
      <c r="W179" s="226">
        <f>W177+W178</f>
        <v>1442.3137017783476</v>
      </c>
    </row>
    <row r="180" spans="5:23">
      <c r="E180" s="212">
        <v>44562</v>
      </c>
      <c r="F180" s="212" t="s">
        <v>730</v>
      </c>
      <c r="G180" s="213" t="s">
        <v>65</v>
      </c>
      <c r="H180" s="238"/>
      <c r="I180" s="228">
        <f>(SUM('1.  LRAMVA Summary'!D$54:D$80)+SUM('1.  LRAMVA Summary'!D$81:D$82)*(MONTH($E180)-1)/12)*$H180</f>
        <v>0</v>
      </c>
      <c r="J180" s="228">
        <f>(SUM('1.  LRAMVA Summary'!E$54:E$80)+SUM('1.  LRAMVA Summary'!E$81:E$82)*(MONTH($E180)-1)/12)*$H180</f>
        <v>0</v>
      </c>
      <c r="K180" s="228">
        <f>(SUM('1.  LRAMVA Summary'!F$54:F$80)+SUM('1.  LRAMVA Summary'!F$81:F$82)*(MONTH($E180)-1)/12)*$H180</f>
        <v>0</v>
      </c>
      <c r="L180" s="228">
        <f>(SUM('1.  LRAMVA Summary'!G$54:G$80)+SUM('1.  LRAMVA Summary'!G$81:G$82)*(MONTH($E180)-1)/12)*$H180</f>
        <v>0</v>
      </c>
      <c r="M180" s="228">
        <f>(SUM('1.  LRAMVA Summary'!H$54:H$80)+SUM('1.  LRAMVA Summary'!H$81:H$82)*(MONTH($E180)-1)/12)*$H180</f>
        <v>0</v>
      </c>
      <c r="N180" s="228">
        <f>(SUM('1.  LRAMVA Summary'!I$54:I$80)+SUM('1.  LRAMVA Summary'!I$81:I$82)*(MONTH($E180)-1)/12)*$H180</f>
        <v>0</v>
      </c>
      <c r="O180" s="228">
        <f>(SUM('1.  LRAMVA Summary'!J$54:J$80)+SUM('1.  LRAMVA Summary'!J$81:J$82)*(MONTH($E180)-1)/12)*$H180</f>
        <v>0</v>
      </c>
      <c r="P180" s="228">
        <f>(SUM('1.  LRAMVA Summary'!K$54:K$80)+SUM('1.  LRAMVA Summary'!K$81:K$82)*(MONTH($E180)-1)/12)*$H180</f>
        <v>0</v>
      </c>
      <c r="Q180" s="228">
        <f>(SUM('1.  LRAMVA Summary'!L$54:L$80)+SUM('1.  LRAMVA Summary'!L$81:L$82)*(MONTH($E180)-1)/12)*$H180</f>
        <v>0</v>
      </c>
      <c r="R180" s="228">
        <f>(SUM('1.  LRAMVA Summary'!M$54:M$80)+SUM('1.  LRAMVA Summary'!M$81:M$82)*(MONTH($E180)-1)/12)*$H180</f>
        <v>0</v>
      </c>
      <c r="S180" s="228">
        <f>(SUM('1.  LRAMVA Summary'!N$54:N$80)+SUM('1.  LRAMVA Summary'!N$81:N$82)*(MONTH($E180)-1)/12)*$H180</f>
        <v>0</v>
      </c>
      <c r="T180" s="228">
        <f>(SUM('1.  LRAMVA Summary'!O$54:O$80)+SUM('1.  LRAMVA Summary'!O$81:O$82)*(MONTH($E180)-1)/12)*$H180</f>
        <v>0</v>
      </c>
      <c r="U180" s="228">
        <f>(SUM('1.  LRAMVA Summary'!P$54:P$80)+SUM('1.  LRAMVA Summary'!P$81:P$82)*(MONTH($E180)-1)/12)*$H180</f>
        <v>0</v>
      </c>
      <c r="V180" s="228">
        <f>(SUM('1.  LRAMVA Summary'!Q$54:Q$80)+SUM('1.  LRAMVA Summary'!Q$81:Q$82)*(MONTH($E180)-1)/12)*$H180</f>
        <v>0</v>
      </c>
      <c r="W180" s="229">
        <f>SUM(I180:V180)</f>
        <v>0</v>
      </c>
    </row>
    <row r="181" spans="5:23">
      <c r="E181" s="212">
        <v>44593</v>
      </c>
      <c r="F181" s="212" t="s">
        <v>730</v>
      </c>
      <c r="G181" s="213" t="s">
        <v>65</v>
      </c>
      <c r="H181" s="238"/>
      <c r="I181" s="228">
        <f>(SUM('1.  LRAMVA Summary'!D$54:D$80)+SUM('1.  LRAMVA Summary'!D$81:D$82)*(MONTH($E181)-1)/12)*$H181</f>
        <v>0</v>
      </c>
      <c r="J181" s="228">
        <f>(SUM('1.  LRAMVA Summary'!E$54:E$80)+SUM('1.  LRAMVA Summary'!E$81:E$82)*(MONTH($E181)-1)/12)*$H181</f>
        <v>0</v>
      </c>
      <c r="K181" s="228">
        <f>(SUM('1.  LRAMVA Summary'!F$54:F$80)+SUM('1.  LRAMVA Summary'!F$81:F$82)*(MONTH($E181)-1)/12)*$H181</f>
        <v>0</v>
      </c>
      <c r="L181" s="228">
        <f>(SUM('1.  LRAMVA Summary'!G$54:G$80)+SUM('1.  LRAMVA Summary'!G$81:G$82)*(MONTH($E181)-1)/12)*$H181</f>
        <v>0</v>
      </c>
      <c r="M181" s="228">
        <f>(SUM('1.  LRAMVA Summary'!H$54:H$80)+SUM('1.  LRAMVA Summary'!H$81:H$82)*(MONTH($E181)-1)/12)*$H181</f>
        <v>0</v>
      </c>
      <c r="N181" s="228">
        <f>(SUM('1.  LRAMVA Summary'!I$54:I$80)+SUM('1.  LRAMVA Summary'!I$81:I$82)*(MONTH($E181)-1)/12)*$H181</f>
        <v>0</v>
      </c>
      <c r="O181" s="228">
        <f>(SUM('1.  LRAMVA Summary'!J$54:J$80)+SUM('1.  LRAMVA Summary'!J$81:J$82)*(MONTH($E181)-1)/12)*$H181</f>
        <v>0</v>
      </c>
      <c r="P181" s="228">
        <f>(SUM('1.  LRAMVA Summary'!K$54:K$80)+SUM('1.  LRAMVA Summary'!K$81:K$82)*(MONTH($E181)-1)/12)*$H181</f>
        <v>0</v>
      </c>
      <c r="Q181" s="228">
        <f>(SUM('1.  LRAMVA Summary'!L$54:L$80)+SUM('1.  LRAMVA Summary'!L$81:L$82)*(MONTH($E181)-1)/12)*$H181</f>
        <v>0</v>
      </c>
      <c r="R181" s="228">
        <f>(SUM('1.  LRAMVA Summary'!M$54:M$80)+SUM('1.  LRAMVA Summary'!M$81:M$82)*(MONTH($E181)-1)/12)*$H181</f>
        <v>0</v>
      </c>
      <c r="S181" s="228">
        <f>(SUM('1.  LRAMVA Summary'!N$54:N$80)+SUM('1.  LRAMVA Summary'!N$81:N$82)*(MONTH($E181)-1)/12)*$H181</f>
        <v>0</v>
      </c>
      <c r="T181" s="228">
        <f>(SUM('1.  LRAMVA Summary'!O$54:O$80)+SUM('1.  LRAMVA Summary'!O$81:O$82)*(MONTH($E181)-1)/12)*$H181</f>
        <v>0</v>
      </c>
      <c r="U181" s="228">
        <f>(SUM('1.  LRAMVA Summary'!P$54:P$80)+SUM('1.  LRAMVA Summary'!P$81:P$82)*(MONTH($E181)-1)/12)*$H181</f>
        <v>0</v>
      </c>
      <c r="V181" s="228">
        <f>(SUM('1.  LRAMVA Summary'!Q$54:Q$80)+SUM('1.  LRAMVA Summary'!Q$81:Q$82)*(MONTH($E181)-1)/12)*$H181</f>
        <v>0</v>
      </c>
      <c r="W181" s="229">
        <f t="shared" ref="W181:W190" si="99">SUM(I181:V181)</f>
        <v>0</v>
      </c>
    </row>
    <row r="182" spans="5:23">
      <c r="E182" s="212">
        <v>44621</v>
      </c>
      <c r="F182" s="212" t="s">
        <v>730</v>
      </c>
      <c r="G182" s="213" t="s">
        <v>65</v>
      </c>
      <c r="H182" s="238"/>
      <c r="I182" s="228">
        <f>(SUM('1.  LRAMVA Summary'!D$54:D$80)+SUM('1.  LRAMVA Summary'!D$81:D$82)*(MONTH($E182)-1)/12)*$H182</f>
        <v>0</v>
      </c>
      <c r="J182" s="228">
        <f>(SUM('1.  LRAMVA Summary'!E$54:E$80)+SUM('1.  LRAMVA Summary'!E$81:E$82)*(MONTH($E182)-1)/12)*$H182</f>
        <v>0</v>
      </c>
      <c r="K182" s="228">
        <f>(SUM('1.  LRAMVA Summary'!F$54:F$80)+SUM('1.  LRAMVA Summary'!F$81:F$82)*(MONTH($E182)-1)/12)*$H182</f>
        <v>0</v>
      </c>
      <c r="L182" s="228">
        <f>(SUM('1.  LRAMVA Summary'!G$54:G$80)+SUM('1.  LRAMVA Summary'!G$81:G$82)*(MONTH($E182)-1)/12)*$H182</f>
        <v>0</v>
      </c>
      <c r="M182" s="228">
        <f>(SUM('1.  LRAMVA Summary'!H$54:H$80)+SUM('1.  LRAMVA Summary'!H$81:H$82)*(MONTH($E182)-1)/12)*$H182</f>
        <v>0</v>
      </c>
      <c r="N182" s="228">
        <f>(SUM('1.  LRAMVA Summary'!I$54:I$80)+SUM('1.  LRAMVA Summary'!I$81:I$82)*(MONTH($E182)-1)/12)*$H182</f>
        <v>0</v>
      </c>
      <c r="O182" s="228">
        <f>(SUM('1.  LRAMVA Summary'!J$54:J$80)+SUM('1.  LRAMVA Summary'!J$81:J$82)*(MONTH($E182)-1)/12)*$H182</f>
        <v>0</v>
      </c>
      <c r="P182" s="228">
        <f>(SUM('1.  LRAMVA Summary'!K$54:K$80)+SUM('1.  LRAMVA Summary'!K$81:K$82)*(MONTH($E182)-1)/12)*$H182</f>
        <v>0</v>
      </c>
      <c r="Q182" s="228">
        <f>(SUM('1.  LRAMVA Summary'!L$54:L$80)+SUM('1.  LRAMVA Summary'!L$81:L$82)*(MONTH($E182)-1)/12)*$H182</f>
        <v>0</v>
      </c>
      <c r="R182" s="228">
        <f>(SUM('1.  LRAMVA Summary'!M$54:M$80)+SUM('1.  LRAMVA Summary'!M$81:M$82)*(MONTH($E182)-1)/12)*$H182</f>
        <v>0</v>
      </c>
      <c r="S182" s="228">
        <f>(SUM('1.  LRAMVA Summary'!N$54:N$80)+SUM('1.  LRAMVA Summary'!N$81:N$82)*(MONTH($E182)-1)/12)*$H182</f>
        <v>0</v>
      </c>
      <c r="T182" s="228">
        <f>(SUM('1.  LRAMVA Summary'!O$54:O$80)+SUM('1.  LRAMVA Summary'!O$81:O$82)*(MONTH($E182)-1)/12)*$H182</f>
        <v>0</v>
      </c>
      <c r="U182" s="228">
        <f>(SUM('1.  LRAMVA Summary'!P$54:P$80)+SUM('1.  LRAMVA Summary'!P$81:P$82)*(MONTH($E182)-1)/12)*$H182</f>
        <v>0</v>
      </c>
      <c r="V182" s="228">
        <f>(SUM('1.  LRAMVA Summary'!Q$54:Q$80)+SUM('1.  LRAMVA Summary'!Q$81:Q$82)*(MONTH($E182)-1)/12)*$H182</f>
        <v>0</v>
      </c>
      <c r="W182" s="229">
        <f t="shared" si="99"/>
        <v>0</v>
      </c>
    </row>
    <row r="183" spans="5:23">
      <c r="E183" s="212">
        <v>44652</v>
      </c>
      <c r="F183" s="212" t="s">
        <v>730</v>
      </c>
      <c r="G183" s="213" t="s">
        <v>66</v>
      </c>
      <c r="H183" s="238"/>
      <c r="I183" s="228">
        <f>(SUM('1.  LRAMVA Summary'!D$54:D$80)+SUM('1.  LRAMVA Summary'!D$81:D$82)*(MONTH($E183)-1)/12)*$H183</f>
        <v>0</v>
      </c>
      <c r="J183" s="228">
        <f>(SUM('1.  LRAMVA Summary'!E$54:E$80)+SUM('1.  LRAMVA Summary'!E$81:E$82)*(MONTH($E183)-1)/12)*$H183</f>
        <v>0</v>
      </c>
      <c r="K183" s="228">
        <f>(SUM('1.  LRAMVA Summary'!F$54:F$80)+SUM('1.  LRAMVA Summary'!F$81:F$82)*(MONTH($E183)-1)/12)*$H183</f>
        <v>0</v>
      </c>
      <c r="L183" s="228">
        <f>(SUM('1.  LRAMVA Summary'!G$54:G$80)+SUM('1.  LRAMVA Summary'!G$81:G$82)*(MONTH($E183)-1)/12)*$H183</f>
        <v>0</v>
      </c>
      <c r="M183" s="228">
        <f>(SUM('1.  LRAMVA Summary'!H$54:H$80)+SUM('1.  LRAMVA Summary'!H$81:H$82)*(MONTH($E183)-1)/12)*$H183</f>
        <v>0</v>
      </c>
      <c r="N183" s="228">
        <f>(SUM('1.  LRAMVA Summary'!I$54:I$80)+SUM('1.  LRAMVA Summary'!I$81:I$82)*(MONTH($E183)-1)/12)*$H183</f>
        <v>0</v>
      </c>
      <c r="O183" s="228">
        <f>(SUM('1.  LRAMVA Summary'!J$54:J$80)+SUM('1.  LRAMVA Summary'!J$81:J$82)*(MONTH($E183)-1)/12)*$H183</f>
        <v>0</v>
      </c>
      <c r="P183" s="228">
        <f>(SUM('1.  LRAMVA Summary'!K$54:K$80)+SUM('1.  LRAMVA Summary'!K$81:K$82)*(MONTH($E183)-1)/12)*$H183</f>
        <v>0</v>
      </c>
      <c r="Q183" s="228">
        <f>(SUM('1.  LRAMVA Summary'!L$54:L$80)+SUM('1.  LRAMVA Summary'!L$81:L$82)*(MONTH($E183)-1)/12)*$H183</f>
        <v>0</v>
      </c>
      <c r="R183" s="228">
        <f>(SUM('1.  LRAMVA Summary'!M$54:M$80)+SUM('1.  LRAMVA Summary'!M$81:M$82)*(MONTH($E183)-1)/12)*$H183</f>
        <v>0</v>
      </c>
      <c r="S183" s="228">
        <f>(SUM('1.  LRAMVA Summary'!N$54:N$80)+SUM('1.  LRAMVA Summary'!N$81:N$82)*(MONTH($E183)-1)/12)*$H183</f>
        <v>0</v>
      </c>
      <c r="T183" s="228">
        <f>(SUM('1.  LRAMVA Summary'!O$54:O$80)+SUM('1.  LRAMVA Summary'!O$81:O$82)*(MONTH($E183)-1)/12)*$H183</f>
        <v>0</v>
      </c>
      <c r="U183" s="228">
        <f>(SUM('1.  LRAMVA Summary'!P$54:P$80)+SUM('1.  LRAMVA Summary'!P$81:P$82)*(MONTH($E183)-1)/12)*$H183</f>
        <v>0</v>
      </c>
      <c r="V183" s="228">
        <f>(SUM('1.  LRAMVA Summary'!Q$54:Q$80)+SUM('1.  LRAMVA Summary'!Q$81:Q$82)*(MONTH($E183)-1)/12)*$H183</f>
        <v>0</v>
      </c>
      <c r="W183" s="229">
        <f t="shared" si="99"/>
        <v>0</v>
      </c>
    </row>
    <row r="184" spans="5:23">
      <c r="E184" s="212">
        <v>44682</v>
      </c>
      <c r="F184" s="212" t="s">
        <v>730</v>
      </c>
      <c r="G184" s="213" t="s">
        <v>66</v>
      </c>
      <c r="H184" s="238"/>
      <c r="I184" s="228">
        <f>(SUM('1.  LRAMVA Summary'!D$54:D$80)+SUM('1.  LRAMVA Summary'!D$81:D$82)*(MONTH($E184)-1)/12)*$H184</f>
        <v>0</v>
      </c>
      <c r="J184" s="228">
        <f>(SUM('1.  LRAMVA Summary'!E$54:E$80)+SUM('1.  LRAMVA Summary'!E$81:E$82)*(MONTH($E184)-1)/12)*$H184</f>
        <v>0</v>
      </c>
      <c r="K184" s="228">
        <f>(SUM('1.  LRAMVA Summary'!F$54:F$80)+SUM('1.  LRAMVA Summary'!F$81:F$82)*(MONTH($E184)-1)/12)*$H184</f>
        <v>0</v>
      </c>
      <c r="L184" s="228">
        <f>(SUM('1.  LRAMVA Summary'!G$54:G$80)+SUM('1.  LRAMVA Summary'!G$81:G$82)*(MONTH($E184)-1)/12)*$H184</f>
        <v>0</v>
      </c>
      <c r="M184" s="228">
        <f>(SUM('1.  LRAMVA Summary'!H$54:H$80)+SUM('1.  LRAMVA Summary'!H$81:H$82)*(MONTH($E184)-1)/12)*$H184</f>
        <v>0</v>
      </c>
      <c r="N184" s="228">
        <f>(SUM('1.  LRAMVA Summary'!I$54:I$80)+SUM('1.  LRAMVA Summary'!I$81:I$82)*(MONTH($E184)-1)/12)*$H184</f>
        <v>0</v>
      </c>
      <c r="O184" s="228">
        <f>(SUM('1.  LRAMVA Summary'!J$54:J$80)+SUM('1.  LRAMVA Summary'!J$81:J$82)*(MONTH($E184)-1)/12)*$H184</f>
        <v>0</v>
      </c>
      <c r="P184" s="228">
        <f>(SUM('1.  LRAMVA Summary'!K$54:K$80)+SUM('1.  LRAMVA Summary'!K$81:K$82)*(MONTH($E184)-1)/12)*$H184</f>
        <v>0</v>
      </c>
      <c r="Q184" s="228">
        <f>(SUM('1.  LRAMVA Summary'!L$54:L$80)+SUM('1.  LRAMVA Summary'!L$81:L$82)*(MONTH($E184)-1)/12)*$H184</f>
        <v>0</v>
      </c>
      <c r="R184" s="228">
        <f>(SUM('1.  LRAMVA Summary'!M$54:M$80)+SUM('1.  LRAMVA Summary'!M$81:M$82)*(MONTH($E184)-1)/12)*$H184</f>
        <v>0</v>
      </c>
      <c r="S184" s="228">
        <f>(SUM('1.  LRAMVA Summary'!N$54:N$80)+SUM('1.  LRAMVA Summary'!N$81:N$82)*(MONTH($E184)-1)/12)*$H184</f>
        <v>0</v>
      </c>
      <c r="T184" s="228">
        <f>(SUM('1.  LRAMVA Summary'!O$54:O$80)+SUM('1.  LRAMVA Summary'!O$81:O$82)*(MONTH($E184)-1)/12)*$H184</f>
        <v>0</v>
      </c>
      <c r="U184" s="228">
        <f>(SUM('1.  LRAMVA Summary'!P$54:P$80)+SUM('1.  LRAMVA Summary'!P$81:P$82)*(MONTH($E184)-1)/12)*$H184</f>
        <v>0</v>
      </c>
      <c r="V184" s="228">
        <f>(SUM('1.  LRAMVA Summary'!Q$54:Q$80)+SUM('1.  LRAMVA Summary'!Q$81:Q$82)*(MONTH($E184)-1)/12)*$H184</f>
        <v>0</v>
      </c>
      <c r="W184" s="229">
        <f t="shared" si="99"/>
        <v>0</v>
      </c>
    </row>
    <row r="185" spans="5:23">
      <c r="E185" s="212">
        <v>44713</v>
      </c>
      <c r="F185" s="212" t="s">
        <v>730</v>
      </c>
      <c r="G185" s="213" t="s">
        <v>66</v>
      </c>
      <c r="H185" s="238"/>
      <c r="I185" s="228">
        <f>(SUM('1.  LRAMVA Summary'!D$54:D$80)+SUM('1.  LRAMVA Summary'!D$81:D$82)*(MONTH($E185)-1)/12)*$H185</f>
        <v>0</v>
      </c>
      <c r="J185" s="228">
        <f>(SUM('1.  LRAMVA Summary'!E$54:E$80)+SUM('1.  LRAMVA Summary'!E$81:E$82)*(MONTH($E185)-1)/12)*$H185</f>
        <v>0</v>
      </c>
      <c r="K185" s="228">
        <f>(SUM('1.  LRAMVA Summary'!F$54:F$80)+SUM('1.  LRAMVA Summary'!F$81:F$82)*(MONTH($E185)-1)/12)*$H185</f>
        <v>0</v>
      </c>
      <c r="L185" s="228">
        <f>(SUM('1.  LRAMVA Summary'!G$54:G$80)+SUM('1.  LRAMVA Summary'!G$81:G$82)*(MONTH($E185)-1)/12)*$H185</f>
        <v>0</v>
      </c>
      <c r="M185" s="228">
        <f>(SUM('1.  LRAMVA Summary'!H$54:H$80)+SUM('1.  LRAMVA Summary'!H$81:H$82)*(MONTH($E185)-1)/12)*$H185</f>
        <v>0</v>
      </c>
      <c r="N185" s="228">
        <f>(SUM('1.  LRAMVA Summary'!I$54:I$80)+SUM('1.  LRAMVA Summary'!I$81:I$82)*(MONTH($E185)-1)/12)*$H185</f>
        <v>0</v>
      </c>
      <c r="O185" s="228">
        <f>(SUM('1.  LRAMVA Summary'!J$54:J$80)+SUM('1.  LRAMVA Summary'!J$81:J$82)*(MONTH($E185)-1)/12)*$H185</f>
        <v>0</v>
      </c>
      <c r="P185" s="228">
        <f>(SUM('1.  LRAMVA Summary'!K$54:K$80)+SUM('1.  LRAMVA Summary'!K$81:K$82)*(MONTH($E185)-1)/12)*$H185</f>
        <v>0</v>
      </c>
      <c r="Q185" s="228">
        <f>(SUM('1.  LRAMVA Summary'!L$54:L$80)+SUM('1.  LRAMVA Summary'!L$81:L$82)*(MONTH($E185)-1)/12)*$H185</f>
        <v>0</v>
      </c>
      <c r="R185" s="228">
        <f>(SUM('1.  LRAMVA Summary'!M$54:M$80)+SUM('1.  LRAMVA Summary'!M$81:M$82)*(MONTH($E185)-1)/12)*$H185</f>
        <v>0</v>
      </c>
      <c r="S185" s="228">
        <f>(SUM('1.  LRAMVA Summary'!N$54:N$80)+SUM('1.  LRAMVA Summary'!N$81:N$82)*(MONTH($E185)-1)/12)*$H185</f>
        <v>0</v>
      </c>
      <c r="T185" s="228">
        <f>(SUM('1.  LRAMVA Summary'!O$54:O$80)+SUM('1.  LRAMVA Summary'!O$81:O$82)*(MONTH($E185)-1)/12)*$H185</f>
        <v>0</v>
      </c>
      <c r="U185" s="228">
        <f>(SUM('1.  LRAMVA Summary'!P$54:P$80)+SUM('1.  LRAMVA Summary'!P$81:P$82)*(MONTH($E185)-1)/12)*$H185</f>
        <v>0</v>
      </c>
      <c r="V185" s="228">
        <f>(SUM('1.  LRAMVA Summary'!Q$54:Q$80)+SUM('1.  LRAMVA Summary'!Q$81:Q$82)*(MONTH($E185)-1)/12)*$H185</f>
        <v>0</v>
      </c>
      <c r="W185" s="229">
        <f t="shared" si="99"/>
        <v>0</v>
      </c>
    </row>
    <row r="186" spans="5:23">
      <c r="E186" s="212">
        <v>44743</v>
      </c>
      <c r="F186" s="212" t="s">
        <v>730</v>
      </c>
      <c r="G186" s="213" t="s">
        <v>68</v>
      </c>
      <c r="H186" s="238"/>
      <c r="I186" s="228">
        <f>(SUM('1.  LRAMVA Summary'!D$54:D$80)+SUM('1.  LRAMVA Summary'!D$81:D$82)*(MONTH($E186)-1)/12)*$H186</f>
        <v>0</v>
      </c>
      <c r="J186" s="228">
        <f>(SUM('1.  LRAMVA Summary'!E$54:E$80)+SUM('1.  LRAMVA Summary'!E$81:E$82)*(MONTH($E186)-1)/12)*$H186</f>
        <v>0</v>
      </c>
      <c r="K186" s="228">
        <f>(SUM('1.  LRAMVA Summary'!F$54:F$80)+SUM('1.  LRAMVA Summary'!F$81:F$82)*(MONTH($E186)-1)/12)*$H186</f>
        <v>0</v>
      </c>
      <c r="L186" s="228">
        <f>(SUM('1.  LRAMVA Summary'!G$54:G$80)+SUM('1.  LRAMVA Summary'!G$81:G$82)*(MONTH($E186)-1)/12)*$H186</f>
        <v>0</v>
      </c>
      <c r="M186" s="228">
        <f>(SUM('1.  LRAMVA Summary'!H$54:H$80)+SUM('1.  LRAMVA Summary'!H$81:H$82)*(MONTH($E186)-1)/12)*$H186</f>
        <v>0</v>
      </c>
      <c r="N186" s="228">
        <f>(SUM('1.  LRAMVA Summary'!I$54:I$80)+SUM('1.  LRAMVA Summary'!I$81:I$82)*(MONTH($E186)-1)/12)*$H186</f>
        <v>0</v>
      </c>
      <c r="O186" s="228">
        <f>(SUM('1.  LRAMVA Summary'!J$54:J$80)+SUM('1.  LRAMVA Summary'!J$81:J$82)*(MONTH($E186)-1)/12)*$H186</f>
        <v>0</v>
      </c>
      <c r="P186" s="228">
        <f>(SUM('1.  LRAMVA Summary'!K$54:K$80)+SUM('1.  LRAMVA Summary'!K$81:K$82)*(MONTH($E186)-1)/12)*$H186</f>
        <v>0</v>
      </c>
      <c r="Q186" s="228">
        <f>(SUM('1.  LRAMVA Summary'!L$54:L$80)+SUM('1.  LRAMVA Summary'!L$81:L$82)*(MONTH($E186)-1)/12)*$H186</f>
        <v>0</v>
      </c>
      <c r="R186" s="228">
        <f>(SUM('1.  LRAMVA Summary'!M$54:M$80)+SUM('1.  LRAMVA Summary'!M$81:M$82)*(MONTH($E186)-1)/12)*$H186</f>
        <v>0</v>
      </c>
      <c r="S186" s="228">
        <f>(SUM('1.  LRAMVA Summary'!N$54:N$80)+SUM('1.  LRAMVA Summary'!N$81:N$82)*(MONTH($E186)-1)/12)*$H186</f>
        <v>0</v>
      </c>
      <c r="T186" s="228">
        <f>(SUM('1.  LRAMVA Summary'!O$54:O$80)+SUM('1.  LRAMVA Summary'!O$81:O$82)*(MONTH($E186)-1)/12)*$H186</f>
        <v>0</v>
      </c>
      <c r="U186" s="228">
        <f>(SUM('1.  LRAMVA Summary'!P$54:P$80)+SUM('1.  LRAMVA Summary'!P$81:P$82)*(MONTH($E186)-1)/12)*$H186</f>
        <v>0</v>
      </c>
      <c r="V186" s="228">
        <f>(SUM('1.  LRAMVA Summary'!Q$54:Q$80)+SUM('1.  LRAMVA Summary'!Q$81:Q$82)*(MONTH($E186)-1)/12)*$H186</f>
        <v>0</v>
      </c>
      <c r="W186" s="229">
        <f t="shared" si="99"/>
        <v>0</v>
      </c>
    </row>
    <row r="187" spans="5:23">
      <c r="E187" s="212">
        <v>44774</v>
      </c>
      <c r="F187" s="212" t="s">
        <v>730</v>
      </c>
      <c r="G187" s="213" t="s">
        <v>68</v>
      </c>
      <c r="H187" s="238"/>
      <c r="I187" s="228">
        <f>(SUM('1.  LRAMVA Summary'!D$54:D$80)+SUM('1.  LRAMVA Summary'!D$81:D$82)*(MONTH($E187)-1)/12)*$H187</f>
        <v>0</v>
      </c>
      <c r="J187" s="228">
        <f>(SUM('1.  LRAMVA Summary'!E$54:E$80)+SUM('1.  LRAMVA Summary'!E$81:E$82)*(MONTH($E187)-1)/12)*$H187</f>
        <v>0</v>
      </c>
      <c r="K187" s="228">
        <f>(SUM('1.  LRAMVA Summary'!F$54:F$80)+SUM('1.  LRAMVA Summary'!F$81:F$82)*(MONTH($E187)-1)/12)*$H187</f>
        <v>0</v>
      </c>
      <c r="L187" s="228">
        <f>(SUM('1.  LRAMVA Summary'!G$54:G$80)+SUM('1.  LRAMVA Summary'!G$81:G$82)*(MONTH($E187)-1)/12)*$H187</f>
        <v>0</v>
      </c>
      <c r="M187" s="228">
        <f>(SUM('1.  LRAMVA Summary'!H$54:H$80)+SUM('1.  LRAMVA Summary'!H$81:H$82)*(MONTH($E187)-1)/12)*$H187</f>
        <v>0</v>
      </c>
      <c r="N187" s="228">
        <f>(SUM('1.  LRAMVA Summary'!I$54:I$80)+SUM('1.  LRAMVA Summary'!I$81:I$82)*(MONTH($E187)-1)/12)*$H187</f>
        <v>0</v>
      </c>
      <c r="O187" s="228">
        <f>(SUM('1.  LRAMVA Summary'!J$54:J$80)+SUM('1.  LRAMVA Summary'!J$81:J$82)*(MONTH($E187)-1)/12)*$H187</f>
        <v>0</v>
      </c>
      <c r="P187" s="228">
        <f>(SUM('1.  LRAMVA Summary'!K$54:K$80)+SUM('1.  LRAMVA Summary'!K$81:K$82)*(MONTH($E187)-1)/12)*$H187</f>
        <v>0</v>
      </c>
      <c r="Q187" s="228">
        <f>(SUM('1.  LRAMVA Summary'!L$54:L$80)+SUM('1.  LRAMVA Summary'!L$81:L$82)*(MONTH($E187)-1)/12)*$H187</f>
        <v>0</v>
      </c>
      <c r="R187" s="228">
        <f>(SUM('1.  LRAMVA Summary'!M$54:M$80)+SUM('1.  LRAMVA Summary'!M$81:M$82)*(MONTH($E187)-1)/12)*$H187</f>
        <v>0</v>
      </c>
      <c r="S187" s="228">
        <f>(SUM('1.  LRAMVA Summary'!N$54:N$80)+SUM('1.  LRAMVA Summary'!N$81:N$82)*(MONTH($E187)-1)/12)*$H187</f>
        <v>0</v>
      </c>
      <c r="T187" s="228">
        <f>(SUM('1.  LRAMVA Summary'!O$54:O$80)+SUM('1.  LRAMVA Summary'!O$81:O$82)*(MONTH($E187)-1)/12)*$H187</f>
        <v>0</v>
      </c>
      <c r="U187" s="228">
        <f>(SUM('1.  LRAMVA Summary'!P$54:P$80)+SUM('1.  LRAMVA Summary'!P$81:P$82)*(MONTH($E187)-1)/12)*$H187</f>
        <v>0</v>
      </c>
      <c r="V187" s="228">
        <f>(SUM('1.  LRAMVA Summary'!Q$54:Q$80)+SUM('1.  LRAMVA Summary'!Q$81:Q$82)*(MONTH($E187)-1)/12)*$H187</f>
        <v>0</v>
      </c>
      <c r="W187" s="229">
        <f t="shared" si="99"/>
        <v>0</v>
      </c>
    </row>
    <row r="188" spans="5:23">
      <c r="E188" s="212">
        <v>44805</v>
      </c>
      <c r="F188" s="212" t="s">
        <v>730</v>
      </c>
      <c r="G188" s="213" t="s">
        <v>68</v>
      </c>
      <c r="H188" s="238"/>
      <c r="I188" s="228">
        <f>(SUM('1.  LRAMVA Summary'!D$54:D$80)+SUM('1.  LRAMVA Summary'!D$81:D$82)*(MONTH($E188)-1)/12)*$H188</f>
        <v>0</v>
      </c>
      <c r="J188" s="228">
        <f>(SUM('1.  LRAMVA Summary'!E$54:E$80)+SUM('1.  LRAMVA Summary'!E$81:E$82)*(MONTH($E188)-1)/12)*$H188</f>
        <v>0</v>
      </c>
      <c r="K188" s="228">
        <f>(SUM('1.  LRAMVA Summary'!F$54:F$80)+SUM('1.  LRAMVA Summary'!F$81:F$82)*(MONTH($E188)-1)/12)*$H188</f>
        <v>0</v>
      </c>
      <c r="L188" s="228">
        <f>(SUM('1.  LRAMVA Summary'!G$54:G$80)+SUM('1.  LRAMVA Summary'!G$81:G$82)*(MONTH($E188)-1)/12)*$H188</f>
        <v>0</v>
      </c>
      <c r="M188" s="228">
        <f>(SUM('1.  LRAMVA Summary'!H$54:H$80)+SUM('1.  LRAMVA Summary'!H$81:H$82)*(MONTH($E188)-1)/12)*$H188</f>
        <v>0</v>
      </c>
      <c r="N188" s="228">
        <f>(SUM('1.  LRAMVA Summary'!I$54:I$80)+SUM('1.  LRAMVA Summary'!I$81:I$82)*(MONTH($E188)-1)/12)*$H188</f>
        <v>0</v>
      </c>
      <c r="O188" s="228">
        <f>(SUM('1.  LRAMVA Summary'!J$54:J$80)+SUM('1.  LRAMVA Summary'!J$81:J$82)*(MONTH($E188)-1)/12)*$H188</f>
        <v>0</v>
      </c>
      <c r="P188" s="228">
        <f>(SUM('1.  LRAMVA Summary'!K$54:K$80)+SUM('1.  LRAMVA Summary'!K$81:K$82)*(MONTH($E188)-1)/12)*$H188</f>
        <v>0</v>
      </c>
      <c r="Q188" s="228">
        <f>(SUM('1.  LRAMVA Summary'!L$54:L$80)+SUM('1.  LRAMVA Summary'!L$81:L$82)*(MONTH($E188)-1)/12)*$H188</f>
        <v>0</v>
      </c>
      <c r="R188" s="228">
        <f>(SUM('1.  LRAMVA Summary'!M$54:M$80)+SUM('1.  LRAMVA Summary'!M$81:M$82)*(MONTH($E188)-1)/12)*$H188</f>
        <v>0</v>
      </c>
      <c r="S188" s="228">
        <f>(SUM('1.  LRAMVA Summary'!N$54:N$80)+SUM('1.  LRAMVA Summary'!N$81:N$82)*(MONTH($E188)-1)/12)*$H188</f>
        <v>0</v>
      </c>
      <c r="T188" s="228">
        <f>(SUM('1.  LRAMVA Summary'!O$54:O$80)+SUM('1.  LRAMVA Summary'!O$81:O$82)*(MONTH($E188)-1)/12)*$H188</f>
        <v>0</v>
      </c>
      <c r="U188" s="228">
        <f>(SUM('1.  LRAMVA Summary'!P$54:P$80)+SUM('1.  LRAMVA Summary'!P$81:P$82)*(MONTH($E188)-1)/12)*$H188</f>
        <v>0</v>
      </c>
      <c r="V188" s="228">
        <f>(SUM('1.  LRAMVA Summary'!Q$54:Q$80)+SUM('1.  LRAMVA Summary'!Q$81:Q$82)*(MONTH($E188)-1)/12)*$H188</f>
        <v>0</v>
      </c>
      <c r="W188" s="229">
        <f t="shared" si="99"/>
        <v>0</v>
      </c>
    </row>
    <row r="189" spans="5:23">
      <c r="E189" s="212">
        <v>44835</v>
      </c>
      <c r="F189" s="212" t="s">
        <v>730</v>
      </c>
      <c r="G189" s="213" t="s">
        <v>69</v>
      </c>
      <c r="H189" s="238"/>
      <c r="I189" s="228">
        <f>(SUM('1.  LRAMVA Summary'!D$54:D$80)+SUM('1.  LRAMVA Summary'!D$81:D$82)*(MONTH($E189)-1)/12)*$H189</f>
        <v>0</v>
      </c>
      <c r="J189" s="228">
        <f>(SUM('1.  LRAMVA Summary'!E$54:E$80)+SUM('1.  LRAMVA Summary'!E$81:E$82)*(MONTH($E189)-1)/12)*$H189</f>
        <v>0</v>
      </c>
      <c r="K189" s="228">
        <f>(SUM('1.  LRAMVA Summary'!F$54:F$80)+SUM('1.  LRAMVA Summary'!F$81:F$82)*(MONTH($E189)-1)/12)*$H189</f>
        <v>0</v>
      </c>
      <c r="L189" s="228">
        <f>(SUM('1.  LRAMVA Summary'!G$54:G$80)+SUM('1.  LRAMVA Summary'!G$81:G$82)*(MONTH($E189)-1)/12)*$H189</f>
        <v>0</v>
      </c>
      <c r="M189" s="228">
        <f>(SUM('1.  LRAMVA Summary'!H$54:H$80)+SUM('1.  LRAMVA Summary'!H$81:H$82)*(MONTH($E189)-1)/12)*$H189</f>
        <v>0</v>
      </c>
      <c r="N189" s="228">
        <f>(SUM('1.  LRAMVA Summary'!I$54:I$80)+SUM('1.  LRAMVA Summary'!I$81:I$82)*(MONTH($E189)-1)/12)*$H189</f>
        <v>0</v>
      </c>
      <c r="O189" s="228">
        <f>(SUM('1.  LRAMVA Summary'!J$54:J$80)+SUM('1.  LRAMVA Summary'!J$81:J$82)*(MONTH($E189)-1)/12)*$H189</f>
        <v>0</v>
      </c>
      <c r="P189" s="228">
        <f>(SUM('1.  LRAMVA Summary'!K$54:K$80)+SUM('1.  LRAMVA Summary'!K$81:K$82)*(MONTH($E189)-1)/12)*$H189</f>
        <v>0</v>
      </c>
      <c r="Q189" s="228">
        <f>(SUM('1.  LRAMVA Summary'!L$54:L$80)+SUM('1.  LRAMVA Summary'!L$81:L$82)*(MONTH($E189)-1)/12)*$H189</f>
        <v>0</v>
      </c>
      <c r="R189" s="228">
        <f>(SUM('1.  LRAMVA Summary'!M$54:M$80)+SUM('1.  LRAMVA Summary'!M$81:M$82)*(MONTH($E189)-1)/12)*$H189</f>
        <v>0</v>
      </c>
      <c r="S189" s="228">
        <f>(SUM('1.  LRAMVA Summary'!N$54:N$80)+SUM('1.  LRAMVA Summary'!N$81:N$82)*(MONTH($E189)-1)/12)*$H189</f>
        <v>0</v>
      </c>
      <c r="T189" s="228">
        <f>(SUM('1.  LRAMVA Summary'!O$54:O$80)+SUM('1.  LRAMVA Summary'!O$81:O$82)*(MONTH($E189)-1)/12)*$H189</f>
        <v>0</v>
      </c>
      <c r="U189" s="228">
        <f>(SUM('1.  LRAMVA Summary'!P$54:P$80)+SUM('1.  LRAMVA Summary'!P$81:P$82)*(MONTH($E189)-1)/12)*$H189</f>
        <v>0</v>
      </c>
      <c r="V189" s="228">
        <f>(SUM('1.  LRAMVA Summary'!Q$54:Q$80)+SUM('1.  LRAMVA Summary'!Q$81:Q$82)*(MONTH($E189)-1)/12)*$H189</f>
        <v>0</v>
      </c>
      <c r="W189" s="229">
        <f t="shared" si="99"/>
        <v>0</v>
      </c>
    </row>
    <row r="190" spans="5:23">
      <c r="E190" s="212">
        <v>44866</v>
      </c>
      <c r="F190" s="212" t="s">
        <v>730</v>
      </c>
      <c r="G190" s="213" t="s">
        <v>69</v>
      </c>
      <c r="H190" s="238"/>
      <c r="I190" s="228">
        <f>(SUM('1.  LRAMVA Summary'!D$54:D$80)+SUM('1.  LRAMVA Summary'!D$81:D$82)*(MONTH($E190)-1)/12)*$H190</f>
        <v>0</v>
      </c>
      <c r="J190" s="228">
        <f>(SUM('1.  LRAMVA Summary'!E$54:E$80)+SUM('1.  LRAMVA Summary'!E$81:E$82)*(MONTH($E190)-1)/12)*$H190</f>
        <v>0</v>
      </c>
      <c r="K190" s="228">
        <f>(SUM('1.  LRAMVA Summary'!F$54:F$80)+SUM('1.  LRAMVA Summary'!F$81:F$82)*(MONTH($E190)-1)/12)*$H190</f>
        <v>0</v>
      </c>
      <c r="L190" s="228">
        <f>(SUM('1.  LRAMVA Summary'!G$54:G$80)+SUM('1.  LRAMVA Summary'!G$81:G$82)*(MONTH($E190)-1)/12)*$H190</f>
        <v>0</v>
      </c>
      <c r="M190" s="228">
        <f>(SUM('1.  LRAMVA Summary'!H$54:H$80)+SUM('1.  LRAMVA Summary'!H$81:H$82)*(MONTH($E190)-1)/12)*$H190</f>
        <v>0</v>
      </c>
      <c r="N190" s="228">
        <f>(SUM('1.  LRAMVA Summary'!I$54:I$80)+SUM('1.  LRAMVA Summary'!I$81:I$82)*(MONTH($E190)-1)/12)*$H190</f>
        <v>0</v>
      </c>
      <c r="O190" s="228">
        <f>(SUM('1.  LRAMVA Summary'!J$54:J$80)+SUM('1.  LRAMVA Summary'!J$81:J$82)*(MONTH($E190)-1)/12)*$H190</f>
        <v>0</v>
      </c>
      <c r="P190" s="228">
        <f>(SUM('1.  LRAMVA Summary'!K$54:K$80)+SUM('1.  LRAMVA Summary'!K$81:K$82)*(MONTH($E190)-1)/12)*$H190</f>
        <v>0</v>
      </c>
      <c r="Q190" s="228">
        <f>(SUM('1.  LRAMVA Summary'!L$54:L$80)+SUM('1.  LRAMVA Summary'!L$81:L$82)*(MONTH($E190)-1)/12)*$H190</f>
        <v>0</v>
      </c>
      <c r="R190" s="228">
        <f>(SUM('1.  LRAMVA Summary'!M$54:M$80)+SUM('1.  LRAMVA Summary'!M$81:M$82)*(MONTH($E190)-1)/12)*$H190</f>
        <v>0</v>
      </c>
      <c r="S190" s="228">
        <f>(SUM('1.  LRAMVA Summary'!N$54:N$80)+SUM('1.  LRAMVA Summary'!N$81:N$82)*(MONTH($E190)-1)/12)*$H190</f>
        <v>0</v>
      </c>
      <c r="T190" s="228">
        <f>(SUM('1.  LRAMVA Summary'!O$54:O$80)+SUM('1.  LRAMVA Summary'!O$81:O$82)*(MONTH($E190)-1)/12)*$H190</f>
        <v>0</v>
      </c>
      <c r="U190" s="228">
        <f>(SUM('1.  LRAMVA Summary'!P$54:P$80)+SUM('1.  LRAMVA Summary'!P$81:P$82)*(MONTH($E190)-1)/12)*$H190</f>
        <v>0</v>
      </c>
      <c r="V190" s="228">
        <f>(SUM('1.  LRAMVA Summary'!Q$54:Q$80)+SUM('1.  LRAMVA Summary'!Q$81:Q$82)*(MONTH($E190)-1)/12)*$H190</f>
        <v>0</v>
      </c>
      <c r="W190" s="229">
        <f t="shared" si="99"/>
        <v>0</v>
      </c>
    </row>
    <row r="191" spans="5:23">
      <c r="E191" s="212">
        <v>44896</v>
      </c>
      <c r="F191" s="212" t="s">
        <v>730</v>
      </c>
      <c r="G191" s="213" t="s">
        <v>69</v>
      </c>
      <c r="H191" s="238"/>
      <c r="I191" s="228">
        <f>(SUM('1.  LRAMVA Summary'!D$54:D$80)+SUM('1.  LRAMVA Summary'!D$81:D$82)*(MONTH($E191)-1)/12)*$H191</f>
        <v>0</v>
      </c>
      <c r="J191" s="228">
        <f>(SUM('1.  LRAMVA Summary'!E$54:E$80)+SUM('1.  LRAMVA Summary'!E$81:E$82)*(MONTH($E191)-1)/12)*$H191</f>
        <v>0</v>
      </c>
      <c r="K191" s="228">
        <f>(SUM('1.  LRAMVA Summary'!F$54:F$80)+SUM('1.  LRAMVA Summary'!F$81:F$82)*(MONTH($E191)-1)/12)*$H191</f>
        <v>0</v>
      </c>
      <c r="L191" s="228">
        <f>(SUM('1.  LRAMVA Summary'!G$54:G$80)+SUM('1.  LRAMVA Summary'!G$81:G$82)*(MONTH($E191)-1)/12)*$H191</f>
        <v>0</v>
      </c>
      <c r="M191" s="228">
        <f>(SUM('1.  LRAMVA Summary'!H$54:H$80)+SUM('1.  LRAMVA Summary'!H$81:H$82)*(MONTH($E191)-1)/12)*$H191</f>
        <v>0</v>
      </c>
      <c r="N191" s="228">
        <f>(SUM('1.  LRAMVA Summary'!I$54:I$80)+SUM('1.  LRAMVA Summary'!I$81:I$82)*(MONTH($E191)-1)/12)*$H191</f>
        <v>0</v>
      </c>
      <c r="O191" s="228">
        <f>(SUM('1.  LRAMVA Summary'!J$54:J$80)+SUM('1.  LRAMVA Summary'!J$81:J$82)*(MONTH($E191)-1)/12)*$H191</f>
        <v>0</v>
      </c>
      <c r="P191" s="228">
        <f>(SUM('1.  LRAMVA Summary'!K$54:K$80)+SUM('1.  LRAMVA Summary'!K$81:K$82)*(MONTH($E191)-1)/12)*$H191</f>
        <v>0</v>
      </c>
      <c r="Q191" s="228">
        <f>(SUM('1.  LRAMVA Summary'!L$54:L$80)+SUM('1.  LRAMVA Summary'!L$81:L$82)*(MONTH($E191)-1)/12)*$H191</f>
        <v>0</v>
      </c>
      <c r="R191" s="228">
        <f>(SUM('1.  LRAMVA Summary'!M$54:M$80)+SUM('1.  LRAMVA Summary'!M$81:M$82)*(MONTH($E191)-1)/12)*$H191</f>
        <v>0</v>
      </c>
      <c r="S191" s="228">
        <f>(SUM('1.  LRAMVA Summary'!N$54:N$80)+SUM('1.  LRAMVA Summary'!N$81:N$82)*(MONTH($E191)-1)/12)*$H191</f>
        <v>0</v>
      </c>
      <c r="T191" s="228">
        <f>(SUM('1.  LRAMVA Summary'!O$54:O$80)+SUM('1.  LRAMVA Summary'!O$81:O$82)*(MONTH($E191)-1)/12)*$H191</f>
        <v>0</v>
      </c>
      <c r="U191" s="228">
        <f>(SUM('1.  LRAMVA Summary'!P$54:P$80)+SUM('1.  LRAMVA Summary'!P$81:P$82)*(MONTH($E191)-1)/12)*$H191</f>
        <v>0</v>
      </c>
      <c r="V191" s="228">
        <f>(SUM('1.  LRAMVA Summary'!Q$54:Q$80)+SUM('1.  LRAMVA Summary'!Q$81:Q$82)*(MONTH($E191)-1)/12)*$H191</f>
        <v>0</v>
      </c>
      <c r="W191" s="229">
        <f>SUM(I191:V191)</f>
        <v>0</v>
      </c>
    </row>
    <row r="192" spans="5:23" ht="15" thickBot="1">
      <c r="E192" s="214" t="s">
        <v>726</v>
      </c>
      <c r="F192" s="214"/>
      <c r="G192" s="215"/>
      <c r="H192" s="216"/>
      <c r="I192" s="217">
        <f>SUM(I179:I191)</f>
        <v>351.08392637632079</v>
      </c>
      <c r="J192" s="217">
        <f>SUM(J179:J191)</f>
        <v>792.4588104547729</v>
      </c>
      <c r="K192" s="217">
        <f t="shared" ref="K192:V192" si="100">SUM(K179:K191)</f>
        <v>298.77096494725561</v>
      </c>
      <c r="L192" s="217">
        <f t="shared" si="100"/>
        <v>0</v>
      </c>
      <c r="M192" s="217">
        <f t="shared" si="100"/>
        <v>0</v>
      </c>
      <c r="N192" s="217">
        <f t="shared" si="100"/>
        <v>0</v>
      </c>
      <c r="O192" s="217">
        <f t="shared" si="100"/>
        <v>0</v>
      </c>
      <c r="P192" s="217">
        <f t="shared" si="100"/>
        <v>0</v>
      </c>
      <c r="Q192" s="217">
        <f t="shared" si="100"/>
        <v>0</v>
      </c>
      <c r="R192" s="217">
        <f t="shared" si="100"/>
        <v>0</v>
      </c>
      <c r="S192" s="217">
        <f t="shared" si="100"/>
        <v>0</v>
      </c>
      <c r="T192" s="217">
        <f t="shared" si="100"/>
        <v>0</v>
      </c>
      <c r="U192" s="217">
        <f t="shared" si="100"/>
        <v>0</v>
      </c>
      <c r="V192" s="217">
        <f t="shared" si="100"/>
        <v>0</v>
      </c>
      <c r="W192" s="217">
        <f>SUM(W179:W191)</f>
        <v>1442.3137017783476</v>
      </c>
    </row>
    <row r="193" spans="5:23" ht="15" thickTop="1">
      <c r="E193" s="218" t="s">
        <v>67</v>
      </c>
      <c r="F193" s="218"/>
      <c r="G193" s="219"/>
      <c r="H193" s="220"/>
      <c r="I193" s="221"/>
      <c r="J193" s="221"/>
      <c r="K193" s="221"/>
      <c r="L193" s="221"/>
      <c r="M193" s="221"/>
      <c r="N193" s="221"/>
      <c r="O193" s="221"/>
      <c r="P193" s="221"/>
      <c r="Q193" s="221"/>
      <c r="R193" s="221"/>
      <c r="S193" s="221"/>
      <c r="T193" s="221"/>
      <c r="U193" s="221"/>
      <c r="V193" s="221"/>
      <c r="W193" s="222"/>
    </row>
    <row r="194" spans="5:23">
      <c r="E194" s="223" t="s">
        <v>727</v>
      </c>
      <c r="F194" s="223"/>
      <c r="G194" s="224"/>
      <c r="H194" s="225"/>
      <c r="I194" s="226">
        <f>I192+I193</f>
        <v>351.08392637632079</v>
      </c>
      <c r="J194" s="226">
        <f t="shared" ref="J194:U194" si="101">J192+J193</f>
        <v>792.4588104547729</v>
      </c>
      <c r="K194" s="226">
        <f t="shared" si="101"/>
        <v>298.77096494725561</v>
      </c>
      <c r="L194" s="226">
        <f t="shared" si="101"/>
        <v>0</v>
      </c>
      <c r="M194" s="226">
        <f t="shared" si="101"/>
        <v>0</v>
      </c>
      <c r="N194" s="226">
        <f t="shared" si="101"/>
        <v>0</v>
      </c>
      <c r="O194" s="226">
        <f t="shared" si="101"/>
        <v>0</v>
      </c>
      <c r="P194" s="226">
        <f t="shared" si="101"/>
        <v>0</v>
      </c>
      <c r="Q194" s="226">
        <f t="shared" si="101"/>
        <v>0</v>
      </c>
      <c r="R194" s="226">
        <f t="shared" si="101"/>
        <v>0</v>
      </c>
      <c r="S194" s="226">
        <f t="shared" si="101"/>
        <v>0</v>
      </c>
      <c r="T194" s="226">
        <f t="shared" si="101"/>
        <v>0</v>
      </c>
      <c r="U194" s="226">
        <f t="shared" si="101"/>
        <v>0</v>
      </c>
      <c r="V194" s="226">
        <f>V192+V193</f>
        <v>0</v>
      </c>
      <c r="W194" s="226">
        <f>W192+W193</f>
        <v>1442.3137017783476</v>
      </c>
    </row>
    <row r="195" spans="5:23">
      <c r="E195" s="212">
        <v>44927</v>
      </c>
      <c r="F195" s="212" t="s">
        <v>731</v>
      </c>
      <c r="G195" s="213" t="s">
        <v>65</v>
      </c>
      <c r="H195" s="238"/>
      <c r="I195" s="228">
        <f>(SUM('1.  LRAMVA Summary'!D$54:D$80)+SUM('1.  LRAMVA Summary'!D$81:D$82)*(MONTH($E195)-1)/12)*$H195</f>
        <v>0</v>
      </c>
      <c r="J195" s="228">
        <f>(SUM('1.  LRAMVA Summary'!E$54:E$80)+SUM('1.  LRAMVA Summary'!E$81:E$82)*(MONTH($E195)-1)/12)*$H195</f>
        <v>0</v>
      </c>
      <c r="K195" s="228">
        <f>(SUM('1.  LRAMVA Summary'!F$54:F$80)+SUM('1.  LRAMVA Summary'!F$81:F$82)*(MONTH($E195)-1)/12)*$H195</f>
        <v>0</v>
      </c>
      <c r="L195" s="228">
        <f>(SUM('1.  LRAMVA Summary'!G$54:G$80)+SUM('1.  LRAMVA Summary'!G$81:G$82)*(MONTH($E195)-1)/12)*$H195</f>
        <v>0</v>
      </c>
      <c r="M195" s="228">
        <f>(SUM('1.  LRAMVA Summary'!H$54:H$80)+SUM('1.  LRAMVA Summary'!H$81:H$82)*(MONTH($E195)-1)/12)*$H195</f>
        <v>0</v>
      </c>
      <c r="N195" s="228">
        <f>(SUM('1.  LRAMVA Summary'!I$54:I$80)+SUM('1.  LRAMVA Summary'!I$81:I$82)*(MONTH($E195)-1)/12)*$H195</f>
        <v>0</v>
      </c>
      <c r="O195" s="228">
        <f>(SUM('1.  LRAMVA Summary'!J$54:J$80)+SUM('1.  LRAMVA Summary'!J$81:J$82)*(MONTH($E195)-1)/12)*$H195</f>
        <v>0</v>
      </c>
      <c r="P195" s="228">
        <f>(SUM('1.  LRAMVA Summary'!K$54:K$80)+SUM('1.  LRAMVA Summary'!K$81:K$82)*(MONTH($E195)-1)/12)*$H195</f>
        <v>0</v>
      </c>
      <c r="Q195" s="228">
        <f>(SUM('1.  LRAMVA Summary'!L$54:L$80)+SUM('1.  LRAMVA Summary'!L$81:L$82)*(MONTH($E195)-1)/12)*$H195</f>
        <v>0</v>
      </c>
      <c r="R195" s="228">
        <f>(SUM('1.  LRAMVA Summary'!M$54:M$80)+SUM('1.  LRAMVA Summary'!M$81:M$82)*(MONTH($E195)-1)/12)*$H195</f>
        <v>0</v>
      </c>
      <c r="S195" s="228">
        <f>(SUM('1.  LRAMVA Summary'!N$54:N$80)+SUM('1.  LRAMVA Summary'!N$81:N$82)*(MONTH($E195)-1)/12)*$H195</f>
        <v>0</v>
      </c>
      <c r="T195" s="228">
        <f>(SUM('1.  LRAMVA Summary'!O$54:O$80)+SUM('1.  LRAMVA Summary'!O$81:O$82)*(MONTH($E195)-1)/12)*$H195</f>
        <v>0</v>
      </c>
      <c r="U195" s="228">
        <f>(SUM('1.  LRAMVA Summary'!P$54:P$80)+SUM('1.  LRAMVA Summary'!P$81:P$82)*(MONTH($E195)-1)/12)*$H195</f>
        <v>0</v>
      </c>
      <c r="V195" s="228">
        <f>(SUM('1.  LRAMVA Summary'!Q$54:Q$80)+SUM('1.  LRAMVA Summary'!Q$81:Q$82)*(MONTH($E195)-1)/12)*$H195</f>
        <v>0</v>
      </c>
      <c r="W195" s="229">
        <f>SUM(I195:V195)</f>
        <v>0</v>
      </c>
    </row>
    <row r="196" spans="5:23">
      <c r="E196" s="212">
        <v>44958</v>
      </c>
      <c r="F196" s="212" t="s">
        <v>731</v>
      </c>
      <c r="G196" s="213" t="s">
        <v>65</v>
      </c>
      <c r="H196" s="238"/>
      <c r="I196" s="228">
        <f>(SUM('1.  LRAMVA Summary'!D$54:D$80)+SUM('1.  LRAMVA Summary'!D$81:D$82)*(MONTH($E196)-1)/12)*$H196</f>
        <v>0</v>
      </c>
      <c r="J196" s="228">
        <f>(SUM('1.  LRAMVA Summary'!E$54:E$80)+SUM('1.  LRAMVA Summary'!E$81:E$82)*(MONTH($E196)-1)/12)*$H196</f>
        <v>0</v>
      </c>
      <c r="K196" s="228">
        <f>(SUM('1.  LRAMVA Summary'!F$54:F$80)+SUM('1.  LRAMVA Summary'!F$81:F$82)*(MONTH($E196)-1)/12)*$H196</f>
        <v>0</v>
      </c>
      <c r="L196" s="228">
        <f>(SUM('1.  LRAMVA Summary'!G$54:G$80)+SUM('1.  LRAMVA Summary'!G$81:G$82)*(MONTH($E196)-1)/12)*$H196</f>
        <v>0</v>
      </c>
      <c r="M196" s="228">
        <f>(SUM('1.  LRAMVA Summary'!H$54:H$80)+SUM('1.  LRAMVA Summary'!H$81:H$82)*(MONTH($E196)-1)/12)*$H196</f>
        <v>0</v>
      </c>
      <c r="N196" s="228">
        <f>(SUM('1.  LRAMVA Summary'!I$54:I$80)+SUM('1.  LRAMVA Summary'!I$81:I$82)*(MONTH($E196)-1)/12)*$H196</f>
        <v>0</v>
      </c>
      <c r="O196" s="228">
        <f>(SUM('1.  LRAMVA Summary'!J$54:J$80)+SUM('1.  LRAMVA Summary'!J$81:J$82)*(MONTH($E196)-1)/12)*$H196</f>
        <v>0</v>
      </c>
      <c r="P196" s="228">
        <f>(SUM('1.  LRAMVA Summary'!K$54:K$80)+SUM('1.  LRAMVA Summary'!K$81:K$82)*(MONTH($E196)-1)/12)*$H196</f>
        <v>0</v>
      </c>
      <c r="Q196" s="228">
        <f>(SUM('1.  LRAMVA Summary'!L$54:L$80)+SUM('1.  LRAMVA Summary'!L$81:L$82)*(MONTH($E196)-1)/12)*$H196</f>
        <v>0</v>
      </c>
      <c r="R196" s="228">
        <f>(SUM('1.  LRAMVA Summary'!M$54:M$80)+SUM('1.  LRAMVA Summary'!M$81:M$82)*(MONTH($E196)-1)/12)*$H196</f>
        <v>0</v>
      </c>
      <c r="S196" s="228">
        <f>(SUM('1.  LRAMVA Summary'!N$54:N$80)+SUM('1.  LRAMVA Summary'!N$81:N$82)*(MONTH($E196)-1)/12)*$H196</f>
        <v>0</v>
      </c>
      <c r="T196" s="228">
        <f>(SUM('1.  LRAMVA Summary'!O$54:O$80)+SUM('1.  LRAMVA Summary'!O$81:O$82)*(MONTH($E196)-1)/12)*$H196</f>
        <v>0</v>
      </c>
      <c r="U196" s="228">
        <f>(SUM('1.  LRAMVA Summary'!P$54:P$80)+SUM('1.  LRAMVA Summary'!P$81:P$82)*(MONTH($E196)-1)/12)*$H196</f>
        <v>0</v>
      </c>
      <c r="V196" s="228">
        <f>(SUM('1.  LRAMVA Summary'!Q$54:Q$80)+SUM('1.  LRAMVA Summary'!Q$81:Q$82)*(MONTH($E196)-1)/12)*$H196</f>
        <v>0</v>
      </c>
      <c r="W196" s="229">
        <f t="shared" ref="W196:W205" si="102">SUM(I196:V196)</f>
        <v>0</v>
      </c>
    </row>
    <row r="197" spans="5:23">
      <c r="E197" s="212">
        <v>44986</v>
      </c>
      <c r="F197" s="212" t="s">
        <v>731</v>
      </c>
      <c r="G197" s="213" t="s">
        <v>65</v>
      </c>
      <c r="H197" s="238"/>
      <c r="I197" s="228">
        <f>(SUM('1.  LRAMVA Summary'!D$54:D$80)+SUM('1.  LRAMVA Summary'!D$81:D$82)*(MONTH($E197)-1)/12)*$H197</f>
        <v>0</v>
      </c>
      <c r="J197" s="228">
        <f>(SUM('1.  LRAMVA Summary'!E$54:E$80)+SUM('1.  LRAMVA Summary'!E$81:E$82)*(MONTH($E197)-1)/12)*$H197</f>
        <v>0</v>
      </c>
      <c r="K197" s="228">
        <f>(SUM('1.  LRAMVA Summary'!F$54:F$80)+SUM('1.  LRAMVA Summary'!F$81:F$82)*(MONTH($E197)-1)/12)*$H197</f>
        <v>0</v>
      </c>
      <c r="L197" s="228">
        <f>(SUM('1.  LRAMVA Summary'!G$54:G$80)+SUM('1.  LRAMVA Summary'!G$81:G$82)*(MONTH($E197)-1)/12)*$H197</f>
        <v>0</v>
      </c>
      <c r="M197" s="228">
        <f>(SUM('1.  LRAMVA Summary'!H$54:H$80)+SUM('1.  LRAMVA Summary'!H$81:H$82)*(MONTH($E197)-1)/12)*$H197</f>
        <v>0</v>
      </c>
      <c r="N197" s="228">
        <f>(SUM('1.  LRAMVA Summary'!I$54:I$80)+SUM('1.  LRAMVA Summary'!I$81:I$82)*(MONTH($E197)-1)/12)*$H197</f>
        <v>0</v>
      </c>
      <c r="O197" s="228">
        <f>(SUM('1.  LRAMVA Summary'!J$54:J$80)+SUM('1.  LRAMVA Summary'!J$81:J$82)*(MONTH($E197)-1)/12)*$H197</f>
        <v>0</v>
      </c>
      <c r="P197" s="228">
        <f>(SUM('1.  LRAMVA Summary'!K$54:K$80)+SUM('1.  LRAMVA Summary'!K$81:K$82)*(MONTH($E197)-1)/12)*$H197</f>
        <v>0</v>
      </c>
      <c r="Q197" s="228">
        <f>(SUM('1.  LRAMVA Summary'!L$54:L$80)+SUM('1.  LRAMVA Summary'!L$81:L$82)*(MONTH($E197)-1)/12)*$H197</f>
        <v>0</v>
      </c>
      <c r="R197" s="228">
        <f>(SUM('1.  LRAMVA Summary'!M$54:M$80)+SUM('1.  LRAMVA Summary'!M$81:M$82)*(MONTH($E197)-1)/12)*$H197</f>
        <v>0</v>
      </c>
      <c r="S197" s="228">
        <f>(SUM('1.  LRAMVA Summary'!N$54:N$80)+SUM('1.  LRAMVA Summary'!N$81:N$82)*(MONTH($E197)-1)/12)*$H197</f>
        <v>0</v>
      </c>
      <c r="T197" s="228">
        <f>(SUM('1.  LRAMVA Summary'!O$54:O$80)+SUM('1.  LRAMVA Summary'!O$81:O$82)*(MONTH($E197)-1)/12)*$H197</f>
        <v>0</v>
      </c>
      <c r="U197" s="228">
        <f>(SUM('1.  LRAMVA Summary'!P$54:P$80)+SUM('1.  LRAMVA Summary'!P$81:P$82)*(MONTH($E197)-1)/12)*$H197</f>
        <v>0</v>
      </c>
      <c r="V197" s="228">
        <f>(SUM('1.  LRAMVA Summary'!Q$54:Q$80)+SUM('1.  LRAMVA Summary'!Q$81:Q$82)*(MONTH($E197)-1)/12)*$H197</f>
        <v>0</v>
      </c>
      <c r="W197" s="229">
        <f t="shared" si="102"/>
        <v>0</v>
      </c>
    </row>
    <row r="198" spans="5:23">
      <c r="E198" s="212">
        <v>45017</v>
      </c>
      <c r="F198" s="212" t="s">
        <v>731</v>
      </c>
      <c r="G198" s="213" t="s">
        <v>66</v>
      </c>
      <c r="H198" s="238"/>
      <c r="I198" s="228">
        <f>(SUM('1.  LRAMVA Summary'!D$54:D$80)+SUM('1.  LRAMVA Summary'!D$81:D$82)*(MONTH($E198)-1)/12)*$H198</f>
        <v>0</v>
      </c>
      <c r="J198" s="228">
        <f>(SUM('1.  LRAMVA Summary'!E$54:E$80)+SUM('1.  LRAMVA Summary'!E$81:E$82)*(MONTH($E198)-1)/12)*$H198</f>
        <v>0</v>
      </c>
      <c r="K198" s="228">
        <f>(SUM('1.  LRAMVA Summary'!F$54:F$80)+SUM('1.  LRAMVA Summary'!F$81:F$82)*(MONTH($E198)-1)/12)*$H198</f>
        <v>0</v>
      </c>
      <c r="L198" s="228">
        <f>(SUM('1.  LRAMVA Summary'!G$54:G$80)+SUM('1.  LRAMVA Summary'!G$81:G$82)*(MONTH($E198)-1)/12)*$H198</f>
        <v>0</v>
      </c>
      <c r="M198" s="228">
        <f>(SUM('1.  LRAMVA Summary'!H$54:H$80)+SUM('1.  LRAMVA Summary'!H$81:H$82)*(MONTH($E198)-1)/12)*$H198</f>
        <v>0</v>
      </c>
      <c r="N198" s="228">
        <f>(SUM('1.  LRAMVA Summary'!I$54:I$80)+SUM('1.  LRAMVA Summary'!I$81:I$82)*(MONTH($E198)-1)/12)*$H198</f>
        <v>0</v>
      </c>
      <c r="O198" s="228">
        <f>(SUM('1.  LRAMVA Summary'!J$54:J$80)+SUM('1.  LRAMVA Summary'!J$81:J$82)*(MONTH($E198)-1)/12)*$H198</f>
        <v>0</v>
      </c>
      <c r="P198" s="228">
        <f>(SUM('1.  LRAMVA Summary'!K$54:K$80)+SUM('1.  LRAMVA Summary'!K$81:K$82)*(MONTH($E198)-1)/12)*$H198</f>
        <v>0</v>
      </c>
      <c r="Q198" s="228">
        <f>(SUM('1.  LRAMVA Summary'!L$54:L$80)+SUM('1.  LRAMVA Summary'!L$81:L$82)*(MONTH($E198)-1)/12)*$H198</f>
        <v>0</v>
      </c>
      <c r="R198" s="228">
        <f>(SUM('1.  LRAMVA Summary'!M$54:M$80)+SUM('1.  LRAMVA Summary'!M$81:M$82)*(MONTH($E198)-1)/12)*$H198</f>
        <v>0</v>
      </c>
      <c r="S198" s="228">
        <f>(SUM('1.  LRAMVA Summary'!N$54:N$80)+SUM('1.  LRAMVA Summary'!N$81:N$82)*(MONTH($E198)-1)/12)*$H198</f>
        <v>0</v>
      </c>
      <c r="T198" s="228">
        <f>(SUM('1.  LRAMVA Summary'!O$54:O$80)+SUM('1.  LRAMVA Summary'!O$81:O$82)*(MONTH($E198)-1)/12)*$H198</f>
        <v>0</v>
      </c>
      <c r="U198" s="228">
        <f>(SUM('1.  LRAMVA Summary'!P$54:P$80)+SUM('1.  LRAMVA Summary'!P$81:P$82)*(MONTH($E198)-1)/12)*$H198</f>
        <v>0</v>
      </c>
      <c r="V198" s="228">
        <f>(SUM('1.  LRAMVA Summary'!Q$54:Q$80)+SUM('1.  LRAMVA Summary'!Q$81:Q$82)*(MONTH($E198)-1)/12)*$H198</f>
        <v>0</v>
      </c>
      <c r="W198" s="229">
        <f t="shared" si="102"/>
        <v>0</v>
      </c>
    </row>
    <row r="199" spans="5:23">
      <c r="E199" s="212">
        <v>45047</v>
      </c>
      <c r="F199" s="212" t="s">
        <v>731</v>
      </c>
      <c r="G199" s="213" t="s">
        <v>66</v>
      </c>
      <c r="H199" s="238"/>
      <c r="I199" s="228">
        <f>(SUM('1.  LRAMVA Summary'!D$54:D$80)+SUM('1.  LRAMVA Summary'!D$81:D$82)*(MONTH($E199)-1)/12)*$H199</f>
        <v>0</v>
      </c>
      <c r="J199" s="228">
        <f>(SUM('1.  LRAMVA Summary'!E$54:E$80)+SUM('1.  LRAMVA Summary'!E$81:E$82)*(MONTH($E199)-1)/12)*$H199</f>
        <v>0</v>
      </c>
      <c r="K199" s="228">
        <f>(SUM('1.  LRAMVA Summary'!F$54:F$80)+SUM('1.  LRAMVA Summary'!F$81:F$82)*(MONTH($E199)-1)/12)*$H199</f>
        <v>0</v>
      </c>
      <c r="L199" s="228">
        <f>(SUM('1.  LRAMVA Summary'!G$54:G$80)+SUM('1.  LRAMVA Summary'!G$81:G$82)*(MONTH($E199)-1)/12)*$H199</f>
        <v>0</v>
      </c>
      <c r="M199" s="228">
        <f>(SUM('1.  LRAMVA Summary'!H$54:H$80)+SUM('1.  LRAMVA Summary'!H$81:H$82)*(MONTH($E199)-1)/12)*$H199</f>
        <v>0</v>
      </c>
      <c r="N199" s="228">
        <f>(SUM('1.  LRAMVA Summary'!I$54:I$80)+SUM('1.  LRAMVA Summary'!I$81:I$82)*(MONTH($E199)-1)/12)*$H199</f>
        <v>0</v>
      </c>
      <c r="O199" s="228">
        <f>(SUM('1.  LRAMVA Summary'!J$54:J$80)+SUM('1.  LRAMVA Summary'!J$81:J$82)*(MONTH($E199)-1)/12)*$H199</f>
        <v>0</v>
      </c>
      <c r="P199" s="228">
        <f>(SUM('1.  LRAMVA Summary'!K$54:K$80)+SUM('1.  LRAMVA Summary'!K$81:K$82)*(MONTH($E199)-1)/12)*$H199</f>
        <v>0</v>
      </c>
      <c r="Q199" s="228">
        <f>(SUM('1.  LRAMVA Summary'!L$54:L$80)+SUM('1.  LRAMVA Summary'!L$81:L$82)*(MONTH($E199)-1)/12)*$H199</f>
        <v>0</v>
      </c>
      <c r="R199" s="228">
        <f>(SUM('1.  LRAMVA Summary'!M$54:M$80)+SUM('1.  LRAMVA Summary'!M$81:M$82)*(MONTH($E199)-1)/12)*$H199</f>
        <v>0</v>
      </c>
      <c r="S199" s="228">
        <f>(SUM('1.  LRAMVA Summary'!N$54:N$80)+SUM('1.  LRAMVA Summary'!N$81:N$82)*(MONTH($E199)-1)/12)*$H199</f>
        <v>0</v>
      </c>
      <c r="T199" s="228">
        <f>(SUM('1.  LRAMVA Summary'!O$54:O$80)+SUM('1.  LRAMVA Summary'!O$81:O$82)*(MONTH($E199)-1)/12)*$H199</f>
        <v>0</v>
      </c>
      <c r="U199" s="228">
        <f>(SUM('1.  LRAMVA Summary'!P$54:P$80)+SUM('1.  LRAMVA Summary'!P$81:P$82)*(MONTH($E199)-1)/12)*$H199</f>
        <v>0</v>
      </c>
      <c r="V199" s="228">
        <f>(SUM('1.  LRAMVA Summary'!Q$54:Q$80)+SUM('1.  LRAMVA Summary'!Q$81:Q$82)*(MONTH($E199)-1)/12)*$H199</f>
        <v>0</v>
      </c>
      <c r="W199" s="229">
        <f t="shared" si="102"/>
        <v>0</v>
      </c>
    </row>
    <row r="200" spans="5:23">
      <c r="E200" s="212">
        <v>45078</v>
      </c>
      <c r="F200" s="212" t="s">
        <v>731</v>
      </c>
      <c r="G200" s="213" t="s">
        <v>66</v>
      </c>
      <c r="H200" s="238"/>
      <c r="I200" s="228">
        <f>(SUM('1.  LRAMVA Summary'!D$54:D$80)+SUM('1.  LRAMVA Summary'!D$81:D$82)*(MONTH($E200)-1)/12)*$H200</f>
        <v>0</v>
      </c>
      <c r="J200" s="228">
        <f>(SUM('1.  LRAMVA Summary'!E$54:E$80)+SUM('1.  LRAMVA Summary'!E$81:E$82)*(MONTH($E200)-1)/12)*$H200</f>
        <v>0</v>
      </c>
      <c r="K200" s="228">
        <f>(SUM('1.  LRAMVA Summary'!F$54:F$80)+SUM('1.  LRAMVA Summary'!F$81:F$82)*(MONTH($E200)-1)/12)*$H200</f>
        <v>0</v>
      </c>
      <c r="L200" s="228">
        <f>(SUM('1.  LRAMVA Summary'!G$54:G$80)+SUM('1.  LRAMVA Summary'!G$81:G$82)*(MONTH($E200)-1)/12)*$H200</f>
        <v>0</v>
      </c>
      <c r="M200" s="228">
        <f>(SUM('1.  LRAMVA Summary'!H$54:H$80)+SUM('1.  LRAMVA Summary'!H$81:H$82)*(MONTH($E200)-1)/12)*$H200</f>
        <v>0</v>
      </c>
      <c r="N200" s="228">
        <f>(SUM('1.  LRAMVA Summary'!I$54:I$80)+SUM('1.  LRAMVA Summary'!I$81:I$82)*(MONTH($E200)-1)/12)*$H200</f>
        <v>0</v>
      </c>
      <c r="O200" s="228">
        <f>(SUM('1.  LRAMVA Summary'!J$54:J$80)+SUM('1.  LRAMVA Summary'!J$81:J$82)*(MONTH($E200)-1)/12)*$H200</f>
        <v>0</v>
      </c>
      <c r="P200" s="228">
        <f>(SUM('1.  LRAMVA Summary'!K$54:K$80)+SUM('1.  LRAMVA Summary'!K$81:K$82)*(MONTH($E200)-1)/12)*$H200</f>
        <v>0</v>
      </c>
      <c r="Q200" s="228">
        <f>(SUM('1.  LRAMVA Summary'!L$54:L$80)+SUM('1.  LRAMVA Summary'!L$81:L$82)*(MONTH($E200)-1)/12)*$H200</f>
        <v>0</v>
      </c>
      <c r="R200" s="228">
        <f>(SUM('1.  LRAMVA Summary'!M$54:M$80)+SUM('1.  LRAMVA Summary'!M$81:M$82)*(MONTH($E200)-1)/12)*$H200</f>
        <v>0</v>
      </c>
      <c r="S200" s="228">
        <f>(SUM('1.  LRAMVA Summary'!N$54:N$80)+SUM('1.  LRAMVA Summary'!N$81:N$82)*(MONTH($E200)-1)/12)*$H200</f>
        <v>0</v>
      </c>
      <c r="T200" s="228">
        <f>(SUM('1.  LRAMVA Summary'!O$54:O$80)+SUM('1.  LRAMVA Summary'!O$81:O$82)*(MONTH($E200)-1)/12)*$H200</f>
        <v>0</v>
      </c>
      <c r="U200" s="228">
        <f>(SUM('1.  LRAMVA Summary'!P$54:P$80)+SUM('1.  LRAMVA Summary'!P$81:P$82)*(MONTH($E200)-1)/12)*$H200</f>
        <v>0</v>
      </c>
      <c r="V200" s="228">
        <f>(SUM('1.  LRAMVA Summary'!Q$54:Q$80)+SUM('1.  LRAMVA Summary'!Q$81:Q$82)*(MONTH($E200)-1)/12)*$H200</f>
        <v>0</v>
      </c>
      <c r="W200" s="229">
        <f t="shared" si="102"/>
        <v>0</v>
      </c>
    </row>
    <row r="201" spans="5:23">
      <c r="E201" s="212">
        <v>45108</v>
      </c>
      <c r="F201" s="212" t="s">
        <v>731</v>
      </c>
      <c r="G201" s="213" t="s">
        <v>68</v>
      </c>
      <c r="H201" s="238"/>
      <c r="I201" s="228">
        <f>(SUM('1.  LRAMVA Summary'!D$54:D$80)+SUM('1.  LRAMVA Summary'!D$81:D$82)*(MONTH($E201)-1)/12)*$H201</f>
        <v>0</v>
      </c>
      <c r="J201" s="228">
        <f>(SUM('1.  LRAMVA Summary'!E$54:E$80)+SUM('1.  LRAMVA Summary'!E$81:E$82)*(MONTH($E201)-1)/12)*$H201</f>
        <v>0</v>
      </c>
      <c r="K201" s="228">
        <f>(SUM('1.  LRAMVA Summary'!F$54:F$80)+SUM('1.  LRAMVA Summary'!F$81:F$82)*(MONTH($E201)-1)/12)*$H201</f>
        <v>0</v>
      </c>
      <c r="L201" s="228">
        <f>(SUM('1.  LRAMVA Summary'!G$54:G$80)+SUM('1.  LRAMVA Summary'!G$81:G$82)*(MONTH($E201)-1)/12)*$H201</f>
        <v>0</v>
      </c>
      <c r="M201" s="228">
        <f>(SUM('1.  LRAMVA Summary'!H$54:H$80)+SUM('1.  LRAMVA Summary'!H$81:H$82)*(MONTH($E201)-1)/12)*$H201</f>
        <v>0</v>
      </c>
      <c r="N201" s="228">
        <f>(SUM('1.  LRAMVA Summary'!I$54:I$80)+SUM('1.  LRAMVA Summary'!I$81:I$82)*(MONTH($E201)-1)/12)*$H201</f>
        <v>0</v>
      </c>
      <c r="O201" s="228">
        <f>(SUM('1.  LRAMVA Summary'!J$54:J$80)+SUM('1.  LRAMVA Summary'!J$81:J$82)*(MONTH($E201)-1)/12)*$H201</f>
        <v>0</v>
      </c>
      <c r="P201" s="228">
        <f>(SUM('1.  LRAMVA Summary'!K$54:K$80)+SUM('1.  LRAMVA Summary'!K$81:K$82)*(MONTH($E201)-1)/12)*$H201</f>
        <v>0</v>
      </c>
      <c r="Q201" s="228">
        <f>(SUM('1.  LRAMVA Summary'!L$54:L$80)+SUM('1.  LRAMVA Summary'!L$81:L$82)*(MONTH($E201)-1)/12)*$H201</f>
        <v>0</v>
      </c>
      <c r="R201" s="228">
        <f>(SUM('1.  LRAMVA Summary'!M$54:M$80)+SUM('1.  LRAMVA Summary'!M$81:M$82)*(MONTH($E201)-1)/12)*$H201</f>
        <v>0</v>
      </c>
      <c r="S201" s="228">
        <f>(SUM('1.  LRAMVA Summary'!N$54:N$80)+SUM('1.  LRAMVA Summary'!N$81:N$82)*(MONTH($E201)-1)/12)*$H201</f>
        <v>0</v>
      </c>
      <c r="T201" s="228">
        <f>(SUM('1.  LRAMVA Summary'!O$54:O$80)+SUM('1.  LRAMVA Summary'!O$81:O$82)*(MONTH($E201)-1)/12)*$H201</f>
        <v>0</v>
      </c>
      <c r="U201" s="228">
        <f>(SUM('1.  LRAMVA Summary'!P$54:P$80)+SUM('1.  LRAMVA Summary'!P$81:P$82)*(MONTH($E201)-1)/12)*$H201</f>
        <v>0</v>
      </c>
      <c r="V201" s="228">
        <f>(SUM('1.  LRAMVA Summary'!Q$54:Q$80)+SUM('1.  LRAMVA Summary'!Q$81:Q$82)*(MONTH($E201)-1)/12)*$H201</f>
        <v>0</v>
      </c>
      <c r="W201" s="229">
        <f t="shared" si="102"/>
        <v>0</v>
      </c>
    </row>
    <row r="202" spans="5:23">
      <c r="E202" s="212">
        <v>45139</v>
      </c>
      <c r="F202" s="212" t="s">
        <v>731</v>
      </c>
      <c r="G202" s="213" t="s">
        <v>68</v>
      </c>
      <c r="H202" s="238"/>
      <c r="I202" s="228">
        <f>(SUM('1.  LRAMVA Summary'!D$54:D$80)+SUM('1.  LRAMVA Summary'!D$81:D$82)*(MONTH($E202)-1)/12)*$H202</f>
        <v>0</v>
      </c>
      <c r="J202" s="228">
        <f>(SUM('1.  LRAMVA Summary'!E$54:E$80)+SUM('1.  LRAMVA Summary'!E$81:E$82)*(MONTH($E202)-1)/12)*$H202</f>
        <v>0</v>
      </c>
      <c r="K202" s="228">
        <f>(SUM('1.  LRAMVA Summary'!F$54:F$80)+SUM('1.  LRAMVA Summary'!F$81:F$82)*(MONTH($E202)-1)/12)*$H202</f>
        <v>0</v>
      </c>
      <c r="L202" s="228">
        <f>(SUM('1.  LRAMVA Summary'!G$54:G$80)+SUM('1.  LRAMVA Summary'!G$81:G$82)*(MONTH($E202)-1)/12)*$H202</f>
        <v>0</v>
      </c>
      <c r="M202" s="228">
        <f>(SUM('1.  LRAMVA Summary'!H$54:H$80)+SUM('1.  LRAMVA Summary'!H$81:H$82)*(MONTH($E202)-1)/12)*$H202</f>
        <v>0</v>
      </c>
      <c r="N202" s="228">
        <f>(SUM('1.  LRAMVA Summary'!I$54:I$80)+SUM('1.  LRAMVA Summary'!I$81:I$82)*(MONTH($E202)-1)/12)*$H202</f>
        <v>0</v>
      </c>
      <c r="O202" s="228">
        <f>(SUM('1.  LRAMVA Summary'!J$54:J$80)+SUM('1.  LRAMVA Summary'!J$81:J$82)*(MONTH($E202)-1)/12)*$H202</f>
        <v>0</v>
      </c>
      <c r="P202" s="228">
        <f>(SUM('1.  LRAMVA Summary'!K$54:K$80)+SUM('1.  LRAMVA Summary'!K$81:K$82)*(MONTH($E202)-1)/12)*$H202</f>
        <v>0</v>
      </c>
      <c r="Q202" s="228">
        <f>(SUM('1.  LRAMVA Summary'!L$54:L$80)+SUM('1.  LRAMVA Summary'!L$81:L$82)*(MONTH($E202)-1)/12)*$H202</f>
        <v>0</v>
      </c>
      <c r="R202" s="228">
        <f>(SUM('1.  LRAMVA Summary'!M$54:M$80)+SUM('1.  LRAMVA Summary'!M$81:M$82)*(MONTH($E202)-1)/12)*$H202</f>
        <v>0</v>
      </c>
      <c r="S202" s="228">
        <f>(SUM('1.  LRAMVA Summary'!N$54:N$80)+SUM('1.  LRAMVA Summary'!N$81:N$82)*(MONTH($E202)-1)/12)*$H202</f>
        <v>0</v>
      </c>
      <c r="T202" s="228">
        <f>(SUM('1.  LRAMVA Summary'!O$54:O$80)+SUM('1.  LRAMVA Summary'!O$81:O$82)*(MONTH($E202)-1)/12)*$H202</f>
        <v>0</v>
      </c>
      <c r="U202" s="228">
        <f>(SUM('1.  LRAMVA Summary'!P$54:P$80)+SUM('1.  LRAMVA Summary'!P$81:P$82)*(MONTH($E202)-1)/12)*$H202</f>
        <v>0</v>
      </c>
      <c r="V202" s="228">
        <f>(SUM('1.  LRAMVA Summary'!Q$54:Q$80)+SUM('1.  LRAMVA Summary'!Q$81:Q$82)*(MONTH($E202)-1)/12)*$H202</f>
        <v>0</v>
      </c>
      <c r="W202" s="229">
        <f t="shared" si="102"/>
        <v>0</v>
      </c>
    </row>
    <row r="203" spans="5:23">
      <c r="E203" s="212">
        <v>45170</v>
      </c>
      <c r="F203" s="212" t="s">
        <v>731</v>
      </c>
      <c r="G203" s="213" t="s">
        <v>68</v>
      </c>
      <c r="H203" s="238"/>
      <c r="I203" s="228">
        <f>(SUM('1.  LRAMVA Summary'!D$54:D$80)+SUM('1.  LRAMVA Summary'!D$81:D$82)*(MONTH($E203)-1)/12)*$H203</f>
        <v>0</v>
      </c>
      <c r="J203" s="228">
        <f>(SUM('1.  LRAMVA Summary'!E$54:E$80)+SUM('1.  LRAMVA Summary'!E$81:E$82)*(MONTH($E203)-1)/12)*$H203</f>
        <v>0</v>
      </c>
      <c r="K203" s="228">
        <f>(SUM('1.  LRAMVA Summary'!F$54:F$80)+SUM('1.  LRAMVA Summary'!F$81:F$82)*(MONTH($E203)-1)/12)*$H203</f>
        <v>0</v>
      </c>
      <c r="L203" s="228">
        <f>(SUM('1.  LRAMVA Summary'!G$54:G$80)+SUM('1.  LRAMVA Summary'!G$81:G$82)*(MONTH($E203)-1)/12)*$H203</f>
        <v>0</v>
      </c>
      <c r="M203" s="228">
        <f>(SUM('1.  LRAMVA Summary'!H$54:H$80)+SUM('1.  LRAMVA Summary'!H$81:H$82)*(MONTH($E203)-1)/12)*$H203</f>
        <v>0</v>
      </c>
      <c r="N203" s="228">
        <f>(SUM('1.  LRAMVA Summary'!I$54:I$80)+SUM('1.  LRAMVA Summary'!I$81:I$82)*(MONTH($E203)-1)/12)*$H203</f>
        <v>0</v>
      </c>
      <c r="O203" s="228">
        <f>(SUM('1.  LRAMVA Summary'!J$54:J$80)+SUM('1.  LRAMVA Summary'!J$81:J$82)*(MONTH($E203)-1)/12)*$H203</f>
        <v>0</v>
      </c>
      <c r="P203" s="228">
        <f>(SUM('1.  LRAMVA Summary'!K$54:K$80)+SUM('1.  LRAMVA Summary'!K$81:K$82)*(MONTH($E203)-1)/12)*$H203</f>
        <v>0</v>
      </c>
      <c r="Q203" s="228">
        <f>(SUM('1.  LRAMVA Summary'!L$54:L$80)+SUM('1.  LRAMVA Summary'!L$81:L$82)*(MONTH($E203)-1)/12)*$H203</f>
        <v>0</v>
      </c>
      <c r="R203" s="228">
        <f>(SUM('1.  LRAMVA Summary'!M$54:M$80)+SUM('1.  LRAMVA Summary'!M$81:M$82)*(MONTH($E203)-1)/12)*$H203</f>
        <v>0</v>
      </c>
      <c r="S203" s="228">
        <f>(SUM('1.  LRAMVA Summary'!N$54:N$80)+SUM('1.  LRAMVA Summary'!N$81:N$82)*(MONTH($E203)-1)/12)*$H203</f>
        <v>0</v>
      </c>
      <c r="T203" s="228">
        <f>(SUM('1.  LRAMVA Summary'!O$54:O$80)+SUM('1.  LRAMVA Summary'!O$81:O$82)*(MONTH($E203)-1)/12)*$H203</f>
        <v>0</v>
      </c>
      <c r="U203" s="228">
        <f>(SUM('1.  LRAMVA Summary'!P$54:P$80)+SUM('1.  LRAMVA Summary'!P$81:P$82)*(MONTH($E203)-1)/12)*$H203</f>
        <v>0</v>
      </c>
      <c r="V203" s="228">
        <f>(SUM('1.  LRAMVA Summary'!Q$54:Q$80)+SUM('1.  LRAMVA Summary'!Q$81:Q$82)*(MONTH($E203)-1)/12)*$H203</f>
        <v>0</v>
      </c>
      <c r="W203" s="229">
        <f t="shared" si="102"/>
        <v>0</v>
      </c>
    </row>
    <row r="204" spans="5:23">
      <c r="E204" s="212">
        <v>45200</v>
      </c>
      <c r="F204" s="212" t="s">
        <v>731</v>
      </c>
      <c r="G204" s="213" t="s">
        <v>69</v>
      </c>
      <c r="H204" s="238"/>
      <c r="I204" s="228">
        <f>(SUM('1.  LRAMVA Summary'!D$54:D$80)+SUM('1.  LRAMVA Summary'!D$81:D$82)*(MONTH($E204)-1)/12)*$H204</f>
        <v>0</v>
      </c>
      <c r="J204" s="228">
        <f>(SUM('1.  LRAMVA Summary'!E$54:E$80)+SUM('1.  LRAMVA Summary'!E$81:E$82)*(MONTH($E204)-1)/12)*$H204</f>
        <v>0</v>
      </c>
      <c r="K204" s="228">
        <f>(SUM('1.  LRAMVA Summary'!F$54:F$80)+SUM('1.  LRAMVA Summary'!F$81:F$82)*(MONTH($E204)-1)/12)*$H204</f>
        <v>0</v>
      </c>
      <c r="L204" s="228">
        <f>(SUM('1.  LRAMVA Summary'!G$54:G$80)+SUM('1.  LRAMVA Summary'!G$81:G$82)*(MONTH($E204)-1)/12)*$H204</f>
        <v>0</v>
      </c>
      <c r="M204" s="228">
        <f>(SUM('1.  LRAMVA Summary'!H$54:H$80)+SUM('1.  LRAMVA Summary'!H$81:H$82)*(MONTH($E204)-1)/12)*$H204</f>
        <v>0</v>
      </c>
      <c r="N204" s="228">
        <f>(SUM('1.  LRAMVA Summary'!I$54:I$80)+SUM('1.  LRAMVA Summary'!I$81:I$82)*(MONTH($E204)-1)/12)*$H204</f>
        <v>0</v>
      </c>
      <c r="O204" s="228">
        <f>(SUM('1.  LRAMVA Summary'!J$54:J$80)+SUM('1.  LRAMVA Summary'!J$81:J$82)*(MONTH($E204)-1)/12)*$H204</f>
        <v>0</v>
      </c>
      <c r="P204" s="228">
        <f>(SUM('1.  LRAMVA Summary'!K$54:K$80)+SUM('1.  LRAMVA Summary'!K$81:K$82)*(MONTH($E204)-1)/12)*$H204</f>
        <v>0</v>
      </c>
      <c r="Q204" s="228">
        <f>(SUM('1.  LRAMVA Summary'!L$54:L$80)+SUM('1.  LRAMVA Summary'!L$81:L$82)*(MONTH($E204)-1)/12)*$H204</f>
        <v>0</v>
      </c>
      <c r="R204" s="228">
        <f>(SUM('1.  LRAMVA Summary'!M$54:M$80)+SUM('1.  LRAMVA Summary'!M$81:M$82)*(MONTH($E204)-1)/12)*$H204</f>
        <v>0</v>
      </c>
      <c r="S204" s="228">
        <f>(SUM('1.  LRAMVA Summary'!N$54:N$80)+SUM('1.  LRAMVA Summary'!N$81:N$82)*(MONTH($E204)-1)/12)*$H204</f>
        <v>0</v>
      </c>
      <c r="T204" s="228">
        <f>(SUM('1.  LRAMVA Summary'!O$54:O$80)+SUM('1.  LRAMVA Summary'!O$81:O$82)*(MONTH($E204)-1)/12)*$H204</f>
        <v>0</v>
      </c>
      <c r="U204" s="228">
        <f>(SUM('1.  LRAMVA Summary'!P$54:P$80)+SUM('1.  LRAMVA Summary'!P$81:P$82)*(MONTH($E204)-1)/12)*$H204</f>
        <v>0</v>
      </c>
      <c r="V204" s="228">
        <f>(SUM('1.  LRAMVA Summary'!Q$54:Q$80)+SUM('1.  LRAMVA Summary'!Q$81:Q$82)*(MONTH($E204)-1)/12)*$H204</f>
        <v>0</v>
      </c>
      <c r="W204" s="229">
        <f t="shared" si="102"/>
        <v>0</v>
      </c>
    </row>
    <row r="205" spans="5:23">
      <c r="E205" s="212">
        <v>45231</v>
      </c>
      <c r="F205" s="212" t="s">
        <v>731</v>
      </c>
      <c r="G205" s="213" t="s">
        <v>69</v>
      </c>
      <c r="H205" s="238"/>
      <c r="I205" s="228">
        <f>(SUM('1.  LRAMVA Summary'!D$54:D$80)+SUM('1.  LRAMVA Summary'!D$81:D$82)*(MONTH($E205)-1)/12)*$H205</f>
        <v>0</v>
      </c>
      <c r="J205" s="228">
        <f>(SUM('1.  LRAMVA Summary'!E$54:E$80)+SUM('1.  LRAMVA Summary'!E$81:E$82)*(MONTH($E205)-1)/12)*$H205</f>
        <v>0</v>
      </c>
      <c r="K205" s="228">
        <f>(SUM('1.  LRAMVA Summary'!F$54:F$80)+SUM('1.  LRAMVA Summary'!F$81:F$82)*(MONTH($E205)-1)/12)*$H205</f>
        <v>0</v>
      </c>
      <c r="L205" s="228">
        <f>(SUM('1.  LRAMVA Summary'!G$54:G$80)+SUM('1.  LRAMVA Summary'!G$81:G$82)*(MONTH($E205)-1)/12)*$H205</f>
        <v>0</v>
      </c>
      <c r="M205" s="228">
        <f>(SUM('1.  LRAMVA Summary'!H$54:H$80)+SUM('1.  LRAMVA Summary'!H$81:H$82)*(MONTH($E205)-1)/12)*$H205</f>
        <v>0</v>
      </c>
      <c r="N205" s="228">
        <f>(SUM('1.  LRAMVA Summary'!I$54:I$80)+SUM('1.  LRAMVA Summary'!I$81:I$82)*(MONTH($E205)-1)/12)*$H205</f>
        <v>0</v>
      </c>
      <c r="O205" s="228">
        <f>(SUM('1.  LRAMVA Summary'!J$54:J$80)+SUM('1.  LRAMVA Summary'!J$81:J$82)*(MONTH($E205)-1)/12)*$H205</f>
        <v>0</v>
      </c>
      <c r="P205" s="228">
        <f>(SUM('1.  LRAMVA Summary'!K$54:K$80)+SUM('1.  LRAMVA Summary'!K$81:K$82)*(MONTH($E205)-1)/12)*$H205</f>
        <v>0</v>
      </c>
      <c r="Q205" s="228">
        <f>(SUM('1.  LRAMVA Summary'!L$54:L$80)+SUM('1.  LRAMVA Summary'!L$81:L$82)*(MONTH($E205)-1)/12)*$H205</f>
        <v>0</v>
      </c>
      <c r="R205" s="228">
        <f>(SUM('1.  LRAMVA Summary'!M$54:M$80)+SUM('1.  LRAMVA Summary'!M$81:M$82)*(MONTH($E205)-1)/12)*$H205</f>
        <v>0</v>
      </c>
      <c r="S205" s="228">
        <f>(SUM('1.  LRAMVA Summary'!N$54:N$80)+SUM('1.  LRAMVA Summary'!N$81:N$82)*(MONTH($E205)-1)/12)*$H205</f>
        <v>0</v>
      </c>
      <c r="T205" s="228">
        <f>(SUM('1.  LRAMVA Summary'!O$54:O$80)+SUM('1.  LRAMVA Summary'!O$81:O$82)*(MONTH($E205)-1)/12)*$H205</f>
        <v>0</v>
      </c>
      <c r="U205" s="228">
        <f>(SUM('1.  LRAMVA Summary'!P$54:P$80)+SUM('1.  LRAMVA Summary'!P$81:P$82)*(MONTH($E205)-1)/12)*$H205</f>
        <v>0</v>
      </c>
      <c r="V205" s="228">
        <f>(SUM('1.  LRAMVA Summary'!Q$54:Q$80)+SUM('1.  LRAMVA Summary'!Q$81:Q$82)*(MONTH($E205)-1)/12)*$H205</f>
        <v>0</v>
      </c>
      <c r="W205" s="229">
        <f t="shared" si="102"/>
        <v>0</v>
      </c>
    </row>
    <row r="206" spans="5:23">
      <c r="E206" s="212">
        <v>45261</v>
      </c>
      <c r="F206" s="212" t="s">
        <v>731</v>
      </c>
      <c r="G206" s="213" t="s">
        <v>69</v>
      </c>
      <c r="H206" s="238"/>
      <c r="I206" s="228">
        <f>(SUM('1.  LRAMVA Summary'!D$54:D$80)+SUM('1.  LRAMVA Summary'!D$81:D$82)*(MONTH($E206)-1)/12)*$H206</f>
        <v>0</v>
      </c>
      <c r="J206" s="228">
        <f>(SUM('1.  LRAMVA Summary'!E$54:E$80)+SUM('1.  LRAMVA Summary'!E$81:E$82)*(MONTH($E206)-1)/12)*$H206</f>
        <v>0</v>
      </c>
      <c r="K206" s="228">
        <f>(SUM('1.  LRAMVA Summary'!F$54:F$80)+SUM('1.  LRAMVA Summary'!F$81:F$82)*(MONTH($E206)-1)/12)*$H206</f>
        <v>0</v>
      </c>
      <c r="L206" s="228">
        <f>(SUM('1.  LRAMVA Summary'!G$54:G$80)+SUM('1.  LRAMVA Summary'!G$81:G$82)*(MONTH($E206)-1)/12)*$H206</f>
        <v>0</v>
      </c>
      <c r="M206" s="228">
        <f>(SUM('1.  LRAMVA Summary'!H$54:H$80)+SUM('1.  LRAMVA Summary'!H$81:H$82)*(MONTH($E206)-1)/12)*$H206</f>
        <v>0</v>
      </c>
      <c r="N206" s="228">
        <f>(SUM('1.  LRAMVA Summary'!I$54:I$80)+SUM('1.  LRAMVA Summary'!I$81:I$82)*(MONTH($E206)-1)/12)*$H206</f>
        <v>0</v>
      </c>
      <c r="O206" s="228">
        <f>(SUM('1.  LRAMVA Summary'!J$54:J$80)+SUM('1.  LRAMVA Summary'!J$81:J$82)*(MONTH($E206)-1)/12)*$H206</f>
        <v>0</v>
      </c>
      <c r="P206" s="228">
        <f>(SUM('1.  LRAMVA Summary'!K$54:K$80)+SUM('1.  LRAMVA Summary'!K$81:K$82)*(MONTH($E206)-1)/12)*$H206</f>
        <v>0</v>
      </c>
      <c r="Q206" s="228">
        <f>(SUM('1.  LRAMVA Summary'!L$54:L$80)+SUM('1.  LRAMVA Summary'!L$81:L$82)*(MONTH($E206)-1)/12)*$H206</f>
        <v>0</v>
      </c>
      <c r="R206" s="228">
        <f>(SUM('1.  LRAMVA Summary'!M$54:M$80)+SUM('1.  LRAMVA Summary'!M$81:M$82)*(MONTH($E206)-1)/12)*$H206</f>
        <v>0</v>
      </c>
      <c r="S206" s="228">
        <f>(SUM('1.  LRAMVA Summary'!N$54:N$80)+SUM('1.  LRAMVA Summary'!N$81:N$82)*(MONTH($E206)-1)/12)*$H206</f>
        <v>0</v>
      </c>
      <c r="T206" s="228">
        <f>(SUM('1.  LRAMVA Summary'!O$54:O$80)+SUM('1.  LRAMVA Summary'!O$81:O$82)*(MONTH($E206)-1)/12)*$H206</f>
        <v>0</v>
      </c>
      <c r="U206" s="228">
        <f>(SUM('1.  LRAMVA Summary'!P$54:P$80)+SUM('1.  LRAMVA Summary'!P$81:P$82)*(MONTH($E206)-1)/12)*$H206</f>
        <v>0</v>
      </c>
      <c r="V206" s="228">
        <f>(SUM('1.  LRAMVA Summary'!Q$54:Q$80)+SUM('1.  LRAMVA Summary'!Q$81:Q$82)*(MONTH($E206)-1)/12)*$H206</f>
        <v>0</v>
      </c>
      <c r="W206" s="229">
        <f>SUM(I206:V206)</f>
        <v>0</v>
      </c>
    </row>
    <row r="207" spans="5:23" ht="15" thickBot="1">
      <c r="E207" s="214" t="s">
        <v>728</v>
      </c>
      <c r="F207" s="214"/>
      <c r="G207" s="215"/>
      <c r="H207" s="216"/>
      <c r="I207" s="217">
        <f>SUM(I194:I206)</f>
        <v>351.08392637632079</v>
      </c>
      <c r="J207" s="217">
        <f>SUM(J194:J206)</f>
        <v>792.4588104547729</v>
      </c>
      <c r="K207" s="217">
        <f t="shared" ref="K207:V207" si="103">SUM(K194:K206)</f>
        <v>298.77096494725561</v>
      </c>
      <c r="L207" s="217">
        <f t="shared" si="103"/>
        <v>0</v>
      </c>
      <c r="M207" s="217">
        <f t="shared" si="103"/>
        <v>0</v>
      </c>
      <c r="N207" s="217">
        <f t="shared" si="103"/>
        <v>0</v>
      </c>
      <c r="O207" s="217">
        <f t="shared" si="103"/>
        <v>0</v>
      </c>
      <c r="P207" s="217">
        <f t="shared" si="103"/>
        <v>0</v>
      </c>
      <c r="Q207" s="217">
        <f t="shared" si="103"/>
        <v>0</v>
      </c>
      <c r="R207" s="217">
        <f t="shared" si="103"/>
        <v>0</v>
      </c>
      <c r="S207" s="217">
        <f t="shared" si="103"/>
        <v>0</v>
      </c>
      <c r="T207" s="217">
        <f t="shared" si="103"/>
        <v>0</v>
      </c>
      <c r="U207" s="217">
        <f t="shared" si="103"/>
        <v>0</v>
      </c>
      <c r="V207" s="217">
        <f t="shared" si="103"/>
        <v>0</v>
      </c>
      <c r="W207" s="217">
        <f>SUM(W194:W206)</f>
        <v>1442.3137017783476</v>
      </c>
    </row>
    <row r="208" spans="5:23" ht="15" thickTop="1">
      <c r="E208" s="218" t="s">
        <v>67</v>
      </c>
      <c r="F208" s="218"/>
      <c r="G208" s="219"/>
      <c r="H208" s="220"/>
      <c r="I208" s="221"/>
      <c r="J208" s="221"/>
      <c r="K208" s="221"/>
      <c r="L208" s="221"/>
      <c r="M208" s="221"/>
      <c r="N208" s="221"/>
      <c r="O208" s="221"/>
      <c r="P208" s="221"/>
      <c r="Q208" s="221"/>
      <c r="R208" s="221"/>
      <c r="S208" s="221"/>
      <c r="T208" s="221"/>
      <c r="U208" s="221"/>
      <c r="V208" s="221"/>
      <c r="W208" s="222"/>
    </row>
    <row r="209" spans="5:23">
      <c r="E209" s="223" t="s">
        <v>746</v>
      </c>
      <c r="F209" s="223"/>
      <c r="G209" s="224"/>
      <c r="H209" s="225"/>
      <c r="I209" s="226">
        <f>I207+I208</f>
        <v>351.08392637632079</v>
      </c>
      <c r="J209" s="226">
        <f t="shared" ref="J209:U209" si="104">J207+J208</f>
        <v>792.4588104547729</v>
      </c>
      <c r="K209" s="226">
        <f t="shared" si="104"/>
        <v>298.77096494725561</v>
      </c>
      <c r="L209" s="226">
        <f t="shared" si="104"/>
        <v>0</v>
      </c>
      <c r="M209" s="226">
        <f t="shared" si="104"/>
        <v>0</v>
      </c>
      <c r="N209" s="226">
        <f t="shared" si="104"/>
        <v>0</v>
      </c>
      <c r="O209" s="226">
        <f t="shared" si="104"/>
        <v>0</v>
      </c>
      <c r="P209" s="226">
        <f t="shared" si="104"/>
        <v>0</v>
      </c>
      <c r="Q209" s="226">
        <f t="shared" si="104"/>
        <v>0</v>
      </c>
      <c r="R209" s="226">
        <f t="shared" si="104"/>
        <v>0</v>
      </c>
      <c r="S209" s="226">
        <f t="shared" si="104"/>
        <v>0</v>
      </c>
      <c r="T209" s="226">
        <f t="shared" si="104"/>
        <v>0</v>
      </c>
      <c r="U209" s="226">
        <f t="shared" si="104"/>
        <v>0</v>
      </c>
      <c r="V209" s="226">
        <f>V207+V208</f>
        <v>0</v>
      </c>
      <c r="W209" s="226">
        <f>W207+W208</f>
        <v>1442.3137017783476</v>
      </c>
    </row>
    <row r="210" spans="5:23">
      <c r="E210" s="212">
        <v>45292</v>
      </c>
      <c r="F210" s="212" t="s">
        <v>750</v>
      </c>
      <c r="G210" s="213" t="s">
        <v>65</v>
      </c>
      <c r="H210" s="238"/>
      <c r="I210" s="228">
        <f>(SUM('1.  LRAMVA Summary'!D$54:D$80)+SUM('1.  LRAMVA Summary'!D$81:D$82)*(MONTH($E210)-1)/12)*$H210</f>
        <v>0</v>
      </c>
      <c r="J210" s="228">
        <f>(SUM('1.  LRAMVA Summary'!E$54:E$80)+SUM('1.  LRAMVA Summary'!E$81:E$82)*(MONTH($E210)-1)/12)*$H210</f>
        <v>0</v>
      </c>
      <c r="K210" s="228">
        <f>(SUM('1.  LRAMVA Summary'!F$54:F$80)+SUM('1.  LRAMVA Summary'!F$81:F$82)*(MONTH($E210)-1)/12)*$H210</f>
        <v>0</v>
      </c>
      <c r="L210" s="228">
        <f>(SUM('1.  LRAMVA Summary'!G$54:G$80)+SUM('1.  LRAMVA Summary'!G$81:G$82)*(MONTH($E210)-1)/12)*$H210</f>
        <v>0</v>
      </c>
      <c r="M210" s="228">
        <f>(SUM('1.  LRAMVA Summary'!H$54:H$80)+SUM('1.  LRAMVA Summary'!H$81:H$82)*(MONTH($E210)-1)/12)*$H210</f>
        <v>0</v>
      </c>
      <c r="N210" s="228">
        <f>(SUM('1.  LRAMVA Summary'!I$54:I$80)+SUM('1.  LRAMVA Summary'!I$81:I$82)*(MONTH($E210)-1)/12)*$H210</f>
        <v>0</v>
      </c>
      <c r="O210" s="228">
        <f>(SUM('1.  LRAMVA Summary'!J$54:J$80)+SUM('1.  LRAMVA Summary'!J$81:J$82)*(MONTH($E210)-1)/12)*$H210</f>
        <v>0</v>
      </c>
      <c r="P210" s="228">
        <f>(SUM('1.  LRAMVA Summary'!K$54:K$80)+SUM('1.  LRAMVA Summary'!K$81:K$82)*(MONTH($E210)-1)/12)*$H210</f>
        <v>0</v>
      </c>
      <c r="Q210" s="228">
        <f>(SUM('1.  LRAMVA Summary'!L$54:L$80)+SUM('1.  LRAMVA Summary'!L$81:L$82)*(MONTH($E210)-1)/12)*$H210</f>
        <v>0</v>
      </c>
      <c r="R210" s="228">
        <f>(SUM('1.  LRAMVA Summary'!M$54:M$80)+SUM('1.  LRAMVA Summary'!M$81:M$82)*(MONTH($E210)-1)/12)*$H210</f>
        <v>0</v>
      </c>
      <c r="S210" s="228">
        <f>(SUM('1.  LRAMVA Summary'!N$54:N$80)+SUM('1.  LRAMVA Summary'!N$81:N$82)*(MONTH($E210)-1)/12)*$H210</f>
        <v>0</v>
      </c>
      <c r="T210" s="228">
        <f>(SUM('1.  LRAMVA Summary'!O$54:O$80)+SUM('1.  LRAMVA Summary'!O$81:O$82)*(MONTH($E210)-1)/12)*$H210</f>
        <v>0</v>
      </c>
      <c r="U210" s="228">
        <f>(SUM('1.  LRAMVA Summary'!P$54:P$80)+SUM('1.  LRAMVA Summary'!P$81:P$82)*(MONTH($E210)-1)/12)*$H210</f>
        <v>0</v>
      </c>
      <c r="V210" s="228">
        <f>(SUM('1.  LRAMVA Summary'!Q$54:Q$80)+SUM('1.  LRAMVA Summary'!Q$81:Q$82)*(MONTH($E210)-1)/12)*$H210</f>
        <v>0</v>
      </c>
      <c r="W210" s="229">
        <f>SUM(I210:V210)</f>
        <v>0</v>
      </c>
    </row>
    <row r="211" spans="5:23">
      <c r="E211" s="212">
        <v>45323</v>
      </c>
      <c r="F211" s="212" t="s">
        <v>750</v>
      </c>
      <c r="G211" s="213" t="s">
        <v>65</v>
      </c>
      <c r="H211" s="238"/>
      <c r="I211" s="228">
        <f>(SUM('1.  LRAMVA Summary'!D$54:D$80)+SUM('1.  LRAMVA Summary'!D$81:D$82)*(MONTH($E211)-1)/12)*$H211</f>
        <v>0</v>
      </c>
      <c r="J211" s="228">
        <f>(SUM('1.  LRAMVA Summary'!E$54:E$80)+SUM('1.  LRAMVA Summary'!E$81:E$82)*(MONTH($E211)-1)/12)*$H211</f>
        <v>0</v>
      </c>
      <c r="K211" s="228">
        <f>(SUM('1.  LRAMVA Summary'!F$54:F$80)+SUM('1.  LRAMVA Summary'!F$81:F$82)*(MONTH($E211)-1)/12)*$H211</f>
        <v>0</v>
      </c>
      <c r="L211" s="228">
        <f>(SUM('1.  LRAMVA Summary'!G$54:G$80)+SUM('1.  LRAMVA Summary'!G$81:G$82)*(MONTH($E211)-1)/12)*$H211</f>
        <v>0</v>
      </c>
      <c r="M211" s="228">
        <f>(SUM('1.  LRAMVA Summary'!H$54:H$80)+SUM('1.  LRAMVA Summary'!H$81:H$82)*(MONTH($E211)-1)/12)*$H211</f>
        <v>0</v>
      </c>
      <c r="N211" s="228">
        <f>(SUM('1.  LRAMVA Summary'!I$54:I$80)+SUM('1.  LRAMVA Summary'!I$81:I$82)*(MONTH($E211)-1)/12)*$H211</f>
        <v>0</v>
      </c>
      <c r="O211" s="228">
        <f>(SUM('1.  LRAMVA Summary'!J$54:J$80)+SUM('1.  LRAMVA Summary'!J$81:J$82)*(MONTH($E211)-1)/12)*$H211</f>
        <v>0</v>
      </c>
      <c r="P211" s="228">
        <f>(SUM('1.  LRAMVA Summary'!K$54:K$80)+SUM('1.  LRAMVA Summary'!K$81:K$82)*(MONTH($E211)-1)/12)*$H211</f>
        <v>0</v>
      </c>
      <c r="Q211" s="228">
        <f>(SUM('1.  LRAMVA Summary'!L$54:L$80)+SUM('1.  LRAMVA Summary'!L$81:L$82)*(MONTH($E211)-1)/12)*$H211</f>
        <v>0</v>
      </c>
      <c r="R211" s="228">
        <f>(SUM('1.  LRAMVA Summary'!M$54:M$80)+SUM('1.  LRAMVA Summary'!M$81:M$82)*(MONTH($E211)-1)/12)*$H211</f>
        <v>0</v>
      </c>
      <c r="S211" s="228">
        <f>(SUM('1.  LRAMVA Summary'!N$54:N$80)+SUM('1.  LRAMVA Summary'!N$81:N$82)*(MONTH($E211)-1)/12)*$H211</f>
        <v>0</v>
      </c>
      <c r="T211" s="228">
        <f>(SUM('1.  LRAMVA Summary'!O$54:O$80)+SUM('1.  LRAMVA Summary'!O$81:O$82)*(MONTH($E211)-1)/12)*$H211</f>
        <v>0</v>
      </c>
      <c r="U211" s="228">
        <f>(SUM('1.  LRAMVA Summary'!P$54:P$80)+SUM('1.  LRAMVA Summary'!P$81:P$82)*(MONTH($E211)-1)/12)*$H211</f>
        <v>0</v>
      </c>
      <c r="V211" s="228">
        <f>(SUM('1.  LRAMVA Summary'!Q$54:Q$80)+SUM('1.  LRAMVA Summary'!Q$81:Q$82)*(MONTH($E211)-1)/12)*$H211</f>
        <v>0</v>
      </c>
      <c r="W211" s="229">
        <f t="shared" ref="W211:W220" si="105">SUM(I211:V211)</f>
        <v>0</v>
      </c>
    </row>
    <row r="212" spans="5:23">
      <c r="E212" s="212">
        <v>45352</v>
      </c>
      <c r="F212" s="212" t="s">
        <v>750</v>
      </c>
      <c r="G212" s="213" t="s">
        <v>65</v>
      </c>
      <c r="H212" s="238"/>
      <c r="I212" s="228">
        <f>(SUM('1.  LRAMVA Summary'!D$54:D$80)+SUM('1.  LRAMVA Summary'!D$81:D$82)*(MONTH($E212)-1)/12)*$H212</f>
        <v>0</v>
      </c>
      <c r="J212" s="228">
        <f>(SUM('1.  LRAMVA Summary'!E$54:E$80)+SUM('1.  LRAMVA Summary'!E$81:E$82)*(MONTH($E212)-1)/12)*$H212</f>
        <v>0</v>
      </c>
      <c r="K212" s="228">
        <f>(SUM('1.  LRAMVA Summary'!F$54:F$80)+SUM('1.  LRAMVA Summary'!F$81:F$82)*(MONTH($E212)-1)/12)*$H212</f>
        <v>0</v>
      </c>
      <c r="L212" s="228">
        <f>(SUM('1.  LRAMVA Summary'!G$54:G$80)+SUM('1.  LRAMVA Summary'!G$81:G$82)*(MONTH($E212)-1)/12)*$H212</f>
        <v>0</v>
      </c>
      <c r="M212" s="228">
        <f>(SUM('1.  LRAMVA Summary'!H$54:H$80)+SUM('1.  LRAMVA Summary'!H$81:H$82)*(MONTH($E212)-1)/12)*$H212</f>
        <v>0</v>
      </c>
      <c r="N212" s="228">
        <f>(SUM('1.  LRAMVA Summary'!I$54:I$80)+SUM('1.  LRAMVA Summary'!I$81:I$82)*(MONTH($E212)-1)/12)*$H212</f>
        <v>0</v>
      </c>
      <c r="O212" s="228">
        <f>(SUM('1.  LRAMVA Summary'!J$54:J$80)+SUM('1.  LRAMVA Summary'!J$81:J$82)*(MONTH($E212)-1)/12)*$H212</f>
        <v>0</v>
      </c>
      <c r="P212" s="228">
        <f>(SUM('1.  LRAMVA Summary'!K$54:K$80)+SUM('1.  LRAMVA Summary'!K$81:K$82)*(MONTH($E212)-1)/12)*$H212</f>
        <v>0</v>
      </c>
      <c r="Q212" s="228">
        <f>(SUM('1.  LRAMVA Summary'!L$54:L$80)+SUM('1.  LRAMVA Summary'!L$81:L$82)*(MONTH($E212)-1)/12)*$H212</f>
        <v>0</v>
      </c>
      <c r="R212" s="228">
        <f>(SUM('1.  LRAMVA Summary'!M$54:M$80)+SUM('1.  LRAMVA Summary'!M$81:M$82)*(MONTH($E212)-1)/12)*$H212</f>
        <v>0</v>
      </c>
      <c r="S212" s="228">
        <f>(SUM('1.  LRAMVA Summary'!N$54:N$80)+SUM('1.  LRAMVA Summary'!N$81:N$82)*(MONTH($E212)-1)/12)*$H212</f>
        <v>0</v>
      </c>
      <c r="T212" s="228">
        <f>(SUM('1.  LRAMVA Summary'!O$54:O$80)+SUM('1.  LRAMVA Summary'!O$81:O$82)*(MONTH($E212)-1)/12)*$H212</f>
        <v>0</v>
      </c>
      <c r="U212" s="228">
        <f>(SUM('1.  LRAMVA Summary'!P$54:P$80)+SUM('1.  LRAMVA Summary'!P$81:P$82)*(MONTH($E212)-1)/12)*$H212</f>
        <v>0</v>
      </c>
      <c r="V212" s="228">
        <f>(SUM('1.  LRAMVA Summary'!Q$54:Q$80)+SUM('1.  LRAMVA Summary'!Q$81:Q$82)*(MONTH($E212)-1)/12)*$H212</f>
        <v>0</v>
      </c>
      <c r="W212" s="229">
        <f t="shared" si="105"/>
        <v>0</v>
      </c>
    </row>
    <row r="213" spans="5:23">
      <c r="E213" s="212">
        <v>45383</v>
      </c>
      <c r="F213" s="212" t="s">
        <v>750</v>
      </c>
      <c r="G213" s="213" t="s">
        <v>66</v>
      </c>
      <c r="H213" s="238"/>
      <c r="I213" s="228">
        <f>(SUM('1.  LRAMVA Summary'!D$54:D$80)+SUM('1.  LRAMVA Summary'!D$81:D$82)*(MONTH($E213)-1)/12)*$H213</f>
        <v>0</v>
      </c>
      <c r="J213" s="228">
        <f>(SUM('1.  LRAMVA Summary'!E$54:E$80)+SUM('1.  LRAMVA Summary'!E$81:E$82)*(MONTH($E213)-1)/12)*$H213</f>
        <v>0</v>
      </c>
      <c r="K213" s="228">
        <f>(SUM('1.  LRAMVA Summary'!F$54:F$80)+SUM('1.  LRAMVA Summary'!F$81:F$82)*(MONTH($E213)-1)/12)*$H213</f>
        <v>0</v>
      </c>
      <c r="L213" s="228">
        <f>(SUM('1.  LRAMVA Summary'!G$54:G$80)+SUM('1.  LRAMVA Summary'!G$81:G$82)*(MONTH($E213)-1)/12)*$H213</f>
        <v>0</v>
      </c>
      <c r="M213" s="228">
        <f>(SUM('1.  LRAMVA Summary'!H$54:H$80)+SUM('1.  LRAMVA Summary'!H$81:H$82)*(MONTH($E213)-1)/12)*$H213</f>
        <v>0</v>
      </c>
      <c r="N213" s="228">
        <f>(SUM('1.  LRAMVA Summary'!I$54:I$80)+SUM('1.  LRAMVA Summary'!I$81:I$82)*(MONTH($E213)-1)/12)*$H213</f>
        <v>0</v>
      </c>
      <c r="O213" s="228">
        <f>(SUM('1.  LRAMVA Summary'!J$54:J$80)+SUM('1.  LRAMVA Summary'!J$81:J$82)*(MONTH($E213)-1)/12)*$H213</f>
        <v>0</v>
      </c>
      <c r="P213" s="228">
        <f>(SUM('1.  LRAMVA Summary'!K$54:K$80)+SUM('1.  LRAMVA Summary'!K$81:K$82)*(MONTH($E213)-1)/12)*$H213</f>
        <v>0</v>
      </c>
      <c r="Q213" s="228">
        <f>(SUM('1.  LRAMVA Summary'!L$54:L$80)+SUM('1.  LRAMVA Summary'!L$81:L$82)*(MONTH($E213)-1)/12)*$H213</f>
        <v>0</v>
      </c>
      <c r="R213" s="228">
        <f>(SUM('1.  LRAMVA Summary'!M$54:M$80)+SUM('1.  LRAMVA Summary'!M$81:M$82)*(MONTH($E213)-1)/12)*$H213</f>
        <v>0</v>
      </c>
      <c r="S213" s="228">
        <f>(SUM('1.  LRAMVA Summary'!N$54:N$80)+SUM('1.  LRAMVA Summary'!N$81:N$82)*(MONTH($E213)-1)/12)*$H213</f>
        <v>0</v>
      </c>
      <c r="T213" s="228">
        <f>(SUM('1.  LRAMVA Summary'!O$54:O$80)+SUM('1.  LRAMVA Summary'!O$81:O$82)*(MONTH($E213)-1)/12)*$H213</f>
        <v>0</v>
      </c>
      <c r="U213" s="228">
        <f>(SUM('1.  LRAMVA Summary'!P$54:P$80)+SUM('1.  LRAMVA Summary'!P$81:P$82)*(MONTH($E213)-1)/12)*$H213</f>
        <v>0</v>
      </c>
      <c r="V213" s="228">
        <f>(SUM('1.  LRAMVA Summary'!Q$54:Q$80)+SUM('1.  LRAMVA Summary'!Q$81:Q$82)*(MONTH($E213)-1)/12)*$H213</f>
        <v>0</v>
      </c>
      <c r="W213" s="229">
        <f t="shared" si="105"/>
        <v>0</v>
      </c>
    </row>
    <row r="214" spans="5:23">
      <c r="E214" s="212">
        <v>45413</v>
      </c>
      <c r="F214" s="212" t="s">
        <v>750</v>
      </c>
      <c r="G214" s="213" t="s">
        <v>66</v>
      </c>
      <c r="H214" s="238"/>
      <c r="I214" s="228">
        <f>(SUM('1.  LRAMVA Summary'!D$54:D$80)+SUM('1.  LRAMVA Summary'!D$81:D$82)*(MONTH($E214)-1)/12)*$H214</f>
        <v>0</v>
      </c>
      <c r="J214" s="228">
        <f>(SUM('1.  LRAMVA Summary'!E$54:E$80)+SUM('1.  LRAMVA Summary'!E$81:E$82)*(MONTH($E214)-1)/12)*$H214</f>
        <v>0</v>
      </c>
      <c r="K214" s="228">
        <f>(SUM('1.  LRAMVA Summary'!F$54:F$80)+SUM('1.  LRAMVA Summary'!F$81:F$82)*(MONTH($E214)-1)/12)*$H214</f>
        <v>0</v>
      </c>
      <c r="L214" s="228">
        <f>(SUM('1.  LRAMVA Summary'!G$54:G$80)+SUM('1.  LRAMVA Summary'!G$81:G$82)*(MONTH($E214)-1)/12)*$H214</f>
        <v>0</v>
      </c>
      <c r="M214" s="228">
        <f>(SUM('1.  LRAMVA Summary'!H$54:H$80)+SUM('1.  LRAMVA Summary'!H$81:H$82)*(MONTH($E214)-1)/12)*$H214</f>
        <v>0</v>
      </c>
      <c r="N214" s="228">
        <f>(SUM('1.  LRAMVA Summary'!I$54:I$80)+SUM('1.  LRAMVA Summary'!I$81:I$82)*(MONTH($E214)-1)/12)*$H214</f>
        <v>0</v>
      </c>
      <c r="O214" s="228">
        <f>(SUM('1.  LRAMVA Summary'!J$54:J$80)+SUM('1.  LRAMVA Summary'!J$81:J$82)*(MONTH($E214)-1)/12)*$H214</f>
        <v>0</v>
      </c>
      <c r="P214" s="228">
        <f>(SUM('1.  LRAMVA Summary'!K$54:K$80)+SUM('1.  LRAMVA Summary'!K$81:K$82)*(MONTH($E214)-1)/12)*$H214</f>
        <v>0</v>
      </c>
      <c r="Q214" s="228">
        <f>(SUM('1.  LRAMVA Summary'!L$54:L$80)+SUM('1.  LRAMVA Summary'!L$81:L$82)*(MONTH($E214)-1)/12)*$H214</f>
        <v>0</v>
      </c>
      <c r="R214" s="228">
        <f>(SUM('1.  LRAMVA Summary'!M$54:M$80)+SUM('1.  LRAMVA Summary'!M$81:M$82)*(MONTH($E214)-1)/12)*$H214</f>
        <v>0</v>
      </c>
      <c r="S214" s="228">
        <f>(SUM('1.  LRAMVA Summary'!N$54:N$80)+SUM('1.  LRAMVA Summary'!N$81:N$82)*(MONTH($E214)-1)/12)*$H214</f>
        <v>0</v>
      </c>
      <c r="T214" s="228">
        <f>(SUM('1.  LRAMVA Summary'!O$54:O$80)+SUM('1.  LRAMVA Summary'!O$81:O$82)*(MONTH($E214)-1)/12)*$H214</f>
        <v>0</v>
      </c>
      <c r="U214" s="228">
        <f>(SUM('1.  LRAMVA Summary'!P$54:P$80)+SUM('1.  LRAMVA Summary'!P$81:P$82)*(MONTH($E214)-1)/12)*$H214</f>
        <v>0</v>
      </c>
      <c r="V214" s="228">
        <f>(SUM('1.  LRAMVA Summary'!Q$54:Q$80)+SUM('1.  LRAMVA Summary'!Q$81:Q$82)*(MONTH($E214)-1)/12)*$H214</f>
        <v>0</v>
      </c>
      <c r="W214" s="229">
        <f t="shared" si="105"/>
        <v>0</v>
      </c>
    </row>
    <row r="215" spans="5:23">
      <c r="E215" s="212">
        <v>45444</v>
      </c>
      <c r="F215" s="212" t="s">
        <v>750</v>
      </c>
      <c r="G215" s="213" t="s">
        <v>66</v>
      </c>
      <c r="H215" s="238"/>
      <c r="I215" s="228">
        <f>(SUM('1.  LRAMVA Summary'!D$54:D$80)+SUM('1.  LRAMVA Summary'!D$81:D$82)*(MONTH($E215)-1)/12)*$H215</f>
        <v>0</v>
      </c>
      <c r="J215" s="228">
        <f>(SUM('1.  LRAMVA Summary'!E$54:E$80)+SUM('1.  LRAMVA Summary'!E$81:E$82)*(MONTH($E215)-1)/12)*$H215</f>
        <v>0</v>
      </c>
      <c r="K215" s="228">
        <f>(SUM('1.  LRAMVA Summary'!F$54:F$80)+SUM('1.  LRAMVA Summary'!F$81:F$82)*(MONTH($E215)-1)/12)*$H215</f>
        <v>0</v>
      </c>
      <c r="L215" s="228">
        <f>(SUM('1.  LRAMVA Summary'!G$54:G$80)+SUM('1.  LRAMVA Summary'!G$81:G$82)*(MONTH($E215)-1)/12)*$H215</f>
        <v>0</v>
      </c>
      <c r="M215" s="228">
        <f>(SUM('1.  LRAMVA Summary'!H$54:H$80)+SUM('1.  LRAMVA Summary'!H$81:H$82)*(MONTH($E215)-1)/12)*$H215</f>
        <v>0</v>
      </c>
      <c r="N215" s="228">
        <f>(SUM('1.  LRAMVA Summary'!I$54:I$80)+SUM('1.  LRAMVA Summary'!I$81:I$82)*(MONTH($E215)-1)/12)*$H215</f>
        <v>0</v>
      </c>
      <c r="O215" s="228">
        <f>(SUM('1.  LRAMVA Summary'!J$54:J$80)+SUM('1.  LRAMVA Summary'!J$81:J$82)*(MONTH($E215)-1)/12)*$H215</f>
        <v>0</v>
      </c>
      <c r="P215" s="228">
        <f>(SUM('1.  LRAMVA Summary'!K$54:K$80)+SUM('1.  LRAMVA Summary'!K$81:K$82)*(MONTH($E215)-1)/12)*$H215</f>
        <v>0</v>
      </c>
      <c r="Q215" s="228">
        <f>(SUM('1.  LRAMVA Summary'!L$54:L$80)+SUM('1.  LRAMVA Summary'!L$81:L$82)*(MONTH($E215)-1)/12)*$H215</f>
        <v>0</v>
      </c>
      <c r="R215" s="228">
        <f>(SUM('1.  LRAMVA Summary'!M$54:M$80)+SUM('1.  LRAMVA Summary'!M$81:M$82)*(MONTH($E215)-1)/12)*$H215</f>
        <v>0</v>
      </c>
      <c r="S215" s="228">
        <f>(SUM('1.  LRAMVA Summary'!N$54:N$80)+SUM('1.  LRAMVA Summary'!N$81:N$82)*(MONTH($E215)-1)/12)*$H215</f>
        <v>0</v>
      </c>
      <c r="T215" s="228">
        <f>(SUM('1.  LRAMVA Summary'!O$54:O$80)+SUM('1.  LRAMVA Summary'!O$81:O$82)*(MONTH($E215)-1)/12)*$H215</f>
        <v>0</v>
      </c>
      <c r="U215" s="228">
        <f>(SUM('1.  LRAMVA Summary'!P$54:P$80)+SUM('1.  LRAMVA Summary'!P$81:P$82)*(MONTH($E215)-1)/12)*$H215</f>
        <v>0</v>
      </c>
      <c r="V215" s="228">
        <f>(SUM('1.  LRAMVA Summary'!Q$54:Q$80)+SUM('1.  LRAMVA Summary'!Q$81:Q$82)*(MONTH($E215)-1)/12)*$H215</f>
        <v>0</v>
      </c>
      <c r="W215" s="229">
        <f t="shared" si="105"/>
        <v>0</v>
      </c>
    </row>
    <row r="216" spans="5:23">
      <c r="E216" s="212">
        <v>45474</v>
      </c>
      <c r="F216" s="212" t="s">
        <v>750</v>
      </c>
      <c r="G216" s="213" t="s">
        <v>68</v>
      </c>
      <c r="H216" s="238"/>
      <c r="I216" s="228">
        <f>(SUM('1.  LRAMVA Summary'!D$54:D$80)+SUM('1.  LRAMVA Summary'!D$81:D$82)*(MONTH($E216)-1)/12)*$H216</f>
        <v>0</v>
      </c>
      <c r="J216" s="228">
        <f>(SUM('1.  LRAMVA Summary'!E$54:E$80)+SUM('1.  LRAMVA Summary'!E$81:E$82)*(MONTH($E216)-1)/12)*$H216</f>
        <v>0</v>
      </c>
      <c r="K216" s="228">
        <f>(SUM('1.  LRAMVA Summary'!F$54:F$80)+SUM('1.  LRAMVA Summary'!F$81:F$82)*(MONTH($E216)-1)/12)*$H216</f>
        <v>0</v>
      </c>
      <c r="L216" s="228">
        <f>(SUM('1.  LRAMVA Summary'!G$54:G$80)+SUM('1.  LRAMVA Summary'!G$81:G$82)*(MONTH($E216)-1)/12)*$H216</f>
        <v>0</v>
      </c>
      <c r="M216" s="228">
        <f>(SUM('1.  LRAMVA Summary'!H$54:H$80)+SUM('1.  LRAMVA Summary'!H$81:H$82)*(MONTH($E216)-1)/12)*$H216</f>
        <v>0</v>
      </c>
      <c r="N216" s="228">
        <f>(SUM('1.  LRAMVA Summary'!I$54:I$80)+SUM('1.  LRAMVA Summary'!I$81:I$82)*(MONTH($E216)-1)/12)*$H216</f>
        <v>0</v>
      </c>
      <c r="O216" s="228">
        <f>(SUM('1.  LRAMVA Summary'!J$54:J$80)+SUM('1.  LRAMVA Summary'!J$81:J$82)*(MONTH($E216)-1)/12)*$H216</f>
        <v>0</v>
      </c>
      <c r="P216" s="228">
        <f>(SUM('1.  LRAMVA Summary'!K$54:K$80)+SUM('1.  LRAMVA Summary'!K$81:K$82)*(MONTH($E216)-1)/12)*$H216</f>
        <v>0</v>
      </c>
      <c r="Q216" s="228">
        <f>(SUM('1.  LRAMVA Summary'!L$54:L$80)+SUM('1.  LRAMVA Summary'!L$81:L$82)*(MONTH($E216)-1)/12)*$H216</f>
        <v>0</v>
      </c>
      <c r="R216" s="228">
        <f>(SUM('1.  LRAMVA Summary'!M$54:M$80)+SUM('1.  LRAMVA Summary'!M$81:M$82)*(MONTH($E216)-1)/12)*$H216</f>
        <v>0</v>
      </c>
      <c r="S216" s="228">
        <f>(SUM('1.  LRAMVA Summary'!N$54:N$80)+SUM('1.  LRAMVA Summary'!N$81:N$82)*(MONTH($E216)-1)/12)*$H216</f>
        <v>0</v>
      </c>
      <c r="T216" s="228">
        <f>(SUM('1.  LRAMVA Summary'!O$54:O$80)+SUM('1.  LRAMVA Summary'!O$81:O$82)*(MONTH($E216)-1)/12)*$H216</f>
        <v>0</v>
      </c>
      <c r="U216" s="228">
        <f>(SUM('1.  LRAMVA Summary'!P$54:P$80)+SUM('1.  LRAMVA Summary'!P$81:P$82)*(MONTH($E216)-1)/12)*$H216</f>
        <v>0</v>
      </c>
      <c r="V216" s="228">
        <f>(SUM('1.  LRAMVA Summary'!Q$54:Q$80)+SUM('1.  LRAMVA Summary'!Q$81:Q$82)*(MONTH($E216)-1)/12)*$H216</f>
        <v>0</v>
      </c>
      <c r="W216" s="229">
        <f t="shared" si="105"/>
        <v>0</v>
      </c>
    </row>
    <row r="217" spans="5:23">
      <c r="E217" s="212">
        <v>45505</v>
      </c>
      <c r="F217" s="212" t="s">
        <v>750</v>
      </c>
      <c r="G217" s="213" t="s">
        <v>68</v>
      </c>
      <c r="H217" s="238"/>
      <c r="I217" s="228">
        <f>(SUM('1.  LRAMVA Summary'!D$54:D$80)+SUM('1.  LRAMVA Summary'!D$81:D$82)*(MONTH($E217)-1)/12)*$H217</f>
        <v>0</v>
      </c>
      <c r="J217" s="228">
        <f>(SUM('1.  LRAMVA Summary'!E$54:E$80)+SUM('1.  LRAMVA Summary'!E$81:E$82)*(MONTH($E217)-1)/12)*$H217</f>
        <v>0</v>
      </c>
      <c r="K217" s="228">
        <f>(SUM('1.  LRAMVA Summary'!F$54:F$80)+SUM('1.  LRAMVA Summary'!F$81:F$82)*(MONTH($E217)-1)/12)*$H217</f>
        <v>0</v>
      </c>
      <c r="L217" s="228">
        <f>(SUM('1.  LRAMVA Summary'!G$54:G$80)+SUM('1.  LRAMVA Summary'!G$81:G$82)*(MONTH($E217)-1)/12)*$H217</f>
        <v>0</v>
      </c>
      <c r="M217" s="228">
        <f>(SUM('1.  LRAMVA Summary'!H$54:H$80)+SUM('1.  LRAMVA Summary'!H$81:H$82)*(MONTH($E217)-1)/12)*$H217</f>
        <v>0</v>
      </c>
      <c r="N217" s="228">
        <f>(SUM('1.  LRAMVA Summary'!I$54:I$80)+SUM('1.  LRAMVA Summary'!I$81:I$82)*(MONTH($E217)-1)/12)*$H217</f>
        <v>0</v>
      </c>
      <c r="O217" s="228">
        <f>(SUM('1.  LRAMVA Summary'!J$54:J$80)+SUM('1.  LRAMVA Summary'!J$81:J$82)*(MONTH($E217)-1)/12)*$H217</f>
        <v>0</v>
      </c>
      <c r="P217" s="228">
        <f>(SUM('1.  LRAMVA Summary'!K$54:K$80)+SUM('1.  LRAMVA Summary'!K$81:K$82)*(MONTH($E217)-1)/12)*$H217</f>
        <v>0</v>
      </c>
      <c r="Q217" s="228">
        <f>(SUM('1.  LRAMVA Summary'!L$54:L$80)+SUM('1.  LRAMVA Summary'!L$81:L$82)*(MONTH($E217)-1)/12)*$H217</f>
        <v>0</v>
      </c>
      <c r="R217" s="228">
        <f>(SUM('1.  LRAMVA Summary'!M$54:M$80)+SUM('1.  LRAMVA Summary'!M$81:M$82)*(MONTH($E217)-1)/12)*$H217</f>
        <v>0</v>
      </c>
      <c r="S217" s="228">
        <f>(SUM('1.  LRAMVA Summary'!N$54:N$80)+SUM('1.  LRAMVA Summary'!N$81:N$82)*(MONTH($E217)-1)/12)*$H217</f>
        <v>0</v>
      </c>
      <c r="T217" s="228">
        <f>(SUM('1.  LRAMVA Summary'!O$54:O$80)+SUM('1.  LRAMVA Summary'!O$81:O$82)*(MONTH($E217)-1)/12)*$H217</f>
        <v>0</v>
      </c>
      <c r="U217" s="228">
        <f>(SUM('1.  LRAMVA Summary'!P$54:P$80)+SUM('1.  LRAMVA Summary'!P$81:P$82)*(MONTH($E217)-1)/12)*$H217</f>
        <v>0</v>
      </c>
      <c r="V217" s="228">
        <f>(SUM('1.  LRAMVA Summary'!Q$54:Q$80)+SUM('1.  LRAMVA Summary'!Q$81:Q$82)*(MONTH($E217)-1)/12)*$H217</f>
        <v>0</v>
      </c>
      <c r="W217" s="229">
        <f t="shared" si="105"/>
        <v>0</v>
      </c>
    </row>
    <row r="218" spans="5:23">
      <c r="E218" s="212">
        <v>45536</v>
      </c>
      <c r="F218" s="212" t="s">
        <v>750</v>
      </c>
      <c r="G218" s="213" t="s">
        <v>68</v>
      </c>
      <c r="H218" s="238"/>
      <c r="I218" s="228">
        <f>(SUM('1.  LRAMVA Summary'!D$54:D$80)+SUM('1.  LRAMVA Summary'!D$81:D$82)*(MONTH($E218)-1)/12)*$H218</f>
        <v>0</v>
      </c>
      <c r="J218" s="228">
        <f>(SUM('1.  LRAMVA Summary'!E$54:E$80)+SUM('1.  LRAMVA Summary'!E$81:E$82)*(MONTH($E218)-1)/12)*$H218</f>
        <v>0</v>
      </c>
      <c r="K218" s="228">
        <f>(SUM('1.  LRAMVA Summary'!F$54:F$80)+SUM('1.  LRAMVA Summary'!F$81:F$82)*(MONTH($E218)-1)/12)*$H218</f>
        <v>0</v>
      </c>
      <c r="L218" s="228">
        <f>(SUM('1.  LRAMVA Summary'!G$54:G$80)+SUM('1.  LRAMVA Summary'!G$81:G$82)*(MONTH($E218)-1)/12)*$H218</f>
        <v>0</v>
      </c>
      <c r="M218" s="228">
        <f>(SUM('1.  LRAMVA Summary'!H$54:H$80)+SUM('1.  LRAMVA Summary'!H$81:H$82)*(MONTH($E218)-1)/12)*$H218</f>
        <v>0</v>
      </c>
      <c r="N218" s="228">
        <f>(SUM('1.  LRAMVA Summary'!I$54:I$80)+SUM('1.  LRAMVA Summary'!I$81:I$82)*(MONTH($E218)-1)/12)*$H218</f>
        <v>0</v>
      </c>
      <c r="O218" s="228">
        <f>(SUM('1.  LRAMVA Summary'!J$54:J$80)+SUM('1.  LRAMVA Summary'!J$81:J$82)*(MONTH($E218)-1)/12)*$H218</f>
        <v>0</v>
      </c>
      <c r="P218" s="228">
        <f>(SUM('1.  LRAMVA Summary'!K$54:K$80)+SUM('1.  LRAMVA Summary'!K$81:K$82)*(MONTH($E218)-1)/12)*$H218</f>
        <v>0</v>
      </c>
      <c r="Q218" s="228">
        <f>(SUM('1.  LRAMVA Summary'!L$54:L$80)+SUM('1.  LRAMVA Summary'!L$81:L$82)*(MONTH($E218)-1)/12)*$H218</f>
        <v>0</v>
      </c>
      <c r="R218" s="228">
        <f>(SUM('1.  LRAMVA Summary'!M$54:M$80)+SUM('1.  LRAMVA Summary'!M$81:M$82)*(MONTH($E218)-1)/12)*$H218</f>
        <v>0</v>
      </c>
      <c r="S218" s="228">
        <f>(SUM('1.  LRAMVA Summary'!N$54:N$80)+SUM('1.  LRAMVA Summary'!N$81:N$82)*(MONTH($E218)-1)/12)*$H218</f>
        <v>0</v>
      </c>
      <c r="T218" s="228">
        <f>(SUM('1.  LRAMVA Summary'!O$54:O$80)+SUM('1.  LRAMVA Summary'!O$81:O$82)*(MONTH($E218)-1)/12)*$H218</f>
        <v>0</v>
      </c>
      <c r="U218" s="228">
        <f>(SUM('1.  LRAMVA Summary'!P$54:P$80)+SUM('1.  LRAMVA Summary'!P$81:P$82)*(MONTH($E218)-1)/12)*$H218</f>
        <v>0</v>
      </c>
      <c r="V218" s="228">
        <f>(SUM('1.  LRAMVA Summary'!Q$54:Q$80)+SUM('1.  LRAMVA Summary'!Q$81:Q$82)*(MONTH($E218)-1)/12)*$H218</f>
        <v>0</v>
      </c>
      <c r="W218" s="229">
        <f t="shared" si="105"/>
        <v>0</v>
      </c>
    </row>
    <row r="219" spans="5:23">
      <c r="E219" s="212">
        <v>45566</v>
      </c>
      <c r="F219" s="212" t="s">
        <v>750</v>
      </c>
      <c r="G219" s="213" t="s">
        <v>69</v>
      </c>
      <c r="H219" s="238"/>
      <c r="I219" s="228">
        <f>(SUM('1.  LRAMVA Summary'!D$54:D$80)+SUM('1.  LRAMVA Summary'!D$81:D$82)*(MONTH($E219)-1)/12)*$H219</f>
        <v>0</v>
      </c>
      <c r="J219" s="228">
        <f>(SUM('1.  LRAMVA Summary'!E$54:E$80)+SUM('1.  LRAMVA Summary'!E$81:E$82)*(MONTH($E219)-1)/12)*$H219</f>
        <v>0</v>
      </c>
      <c r="K219" s="228">
        <f>(SUM('1.  LRAMVA Summary'!F$54:F$80)+SUM('1.  LRAMVA Summary'!F$81:F$82)*(MONTH($E219)-1)/12)*$H219</f>
        <v>0</v>
      </c>
      <c r="L219" s="228">
        <f>(SUM('1.  LRAMVA Summary'!G$54:G$80)+SUM('1.  LRAMVA Summary'!G$81:G$82)*(MONTH($E219)-1)/12)*$H219</f>
        <v>0</v>
      </c>
      <c r="M219" s="228">
        <f>(SUM('1.  LRAMVA Summary'!H$54:H$80)+SUM('1.  LRAMVA Summary'!H$81:H$82)*(MONTH($E219)-1)/12)*$H219</f>
        <v>0</v>
      </c>
      <c r="N219" s="228">
        <f>(SUM('1.  LRAMVA Summary'!I$54:I$80)+SUM('1.  LRAMVA Summary'!I$81:I$82)*(MONTH($E219)-1)/12)*$H219</f>
        <v>0</v>
      </c>
      <c r="O219" s="228">
        <f>(SUM('1.  LRAMVA Summary'!J$54:J$80)+SUM('1.  LRAMVA Summary'!J$81:J$82)*(MONTH($E219)-1)/12)*$H219</f>
        <v>0</v>
      </c>
      <c r="P219" s="228">
        <f>(SUM('1.  LRAMVA Summary'!K$54:K$80)+SUM('1.  LRAMVA Summary'!K$81:K$82)*(MONTH($E219)-1)/12)*$H219</f>
        <v>0</v>
      </c>
      <c r="Q219" s="228">
        <f>(SUM('1.  LRAMVA Summary'!L$54:L$80)+SUM('1.  LRAMVA Summary'!L$81:L$82)*(MONTH($E219)-1)/12)*$H219</f>
        <v>0</v>
      </c>
      <c r="R219" s="228">
        <f>(SUM('1.  LRAMVA Summary'!M$54:M$80)+SUM('1.  LRAMVA Summary'!M$81:M$82)*(MONTH($E219)-1)/12)*$H219</f>
        <v>0</v>
      </c>
      <c r="S219" s="228">
        <f>(SUM('1.  LRAMVA Summary'!N$54:N$80)+SUM('1.  LRAMVA Summary'!N$81:N$82)*(MONTH($E219)-1)/12)*$H219</f>
        <v>0</v>
      </c>
      <c r="T219" s="228">
        <f>(SUM('1.  LRAMVA Summary'!O$54:O$80)+SUM('1.  LRAMVA Summary'!O$81:O$82)*(MONTH($E219)-1)/12)*$H219</f>
        <v>0</v>
      </c>
      <c r="U219" s="228">
        <f>(SUM('1.  LRAMVA Summary'!P$54:P$80)+SUM('1.  LRAMVA Summary'!P$81:P$82)*(MONTH($E219)-1)/12)*$H219</f>
        <v>0</v>
      </c>
      <c r="V219" s="228">
        <f>(SUM('1.  LRAMVA Summary'!Q$54:Q$80)+SUM('1.  LRAMVA Summary'!Q$81:Q$82)*(MONTH($E219)-1)/12)*$H219</f>
        <v>0</v>
      </c>
      <c r="W219" s="229">
        <f t="shared" si="105"/>
        <v>0</v>
      </c>
    </row>
    <row r="220" spans="5:23">
      <c r="E220" s="212">
        <v>45597</v>
      </c>
      <c r="F220" s="212" t="s">
        <v>750</v>
      </c>
      <c r="G220" s="213" t="s">
        <v>69</v>
      </c>
      <c r="H220" s="238"/>
      <c r="I220" s="228">
        <f>(SUM('1.  LRAMVA Summary'!D$54:D$80)+SUM('1.  LRAMVA Summary'!D$81:D$82)*(MONTH($E220)-1)/12)*$H220</f>
        <v>0</v>
      </c>
      <c r="J220" s="228">
        <f>(SUM('1.  LRAMVA Summary'!E$54:E$80)+SUM('1.  LRAMVA Summary'!E$81:E$82)*(MONTH($E220)-1)/12)*$H220</f>
        <v>0</v>
      </c>
      <c r="K220" s="228">
        <f>(SUM('1.  LRAMVA Summary'!F$54:F$80)+SUM('1.  LRAMVA Summary'!F$81:F$82)*(MONTH($E220)-1)/12)*$H220</f>
        <v>0</v>
      </c>
      <c r="L220" s="228">
        <f>(SUM('1.  LRAMVA Summary'!G$54:G$80)+SUM('1.  LRAMVA Summary'!G$81:G$82)*(MONTH($E220)-1)/12)*$H220</f>
        <v>0</v>
      </c>
      <c r="M220" s="228">
        <f>(SUM('1.  LRAMVA Summary'!H$54:H$80)+SUM('1.  LRAMVA Summary'!H$81:H$82)*(MONTH($E220)-1)/12)*$H220</f>
        <v>0</v>
      </c>
      <c r="N220" s="228">
        <f>(SUM('1.  LRAMVA Summary'!I$54:I$80)+SUM('1.  LRAMVA Summary'!I$81:I$82)*(MONTH($E220)-1)/12)*$H220</f>
        <v>0</v>
      </c>
      <c r="O220" s="228">
        <f>(SUM('1.  LRAMVA Summary'!J$54:J$80)+SUM('1.  LRAMVA Summary'!J$81:J$82)*(MONTH($E220)-1)/12)*$H220</f>
        <v>0</v>
      </c>
      <c r="P220" s="228">
        <f>(SUM('1.  LRAMVA Summary'!K$54:K$80)+SUM('1.  LRAMVA Summary'!K$81:K$82)*(MONTH($E220)-1)/12)*$H220</f>
        <v>0</v>
      </c>
      <c r="Q220" s="228">
        <f>(SUM('1.  LRAMVA Summary'!L$54:L$80)+SUM('1.  LRAMVA Summary'!L$81:L$82)*(MONTH($E220)-1)/12)*$H220</f>
        <v>0</v>
      </c>
      <c r="R220" s="228">
        <f>(SUM('1.  LRAMVA Summary'!M$54:M$80)+SUM('1.  LRAMVA Summary'!M$81:M$82)*(MONTH($E220)-1)/12)*$H220</f>
        <v>0</v>
      </c>
      <c r="S220" s="228">
        <f>(SUM('1.  LRAMVA Summary'!N$54:N$80)+SUM('1.  LRAMVA Summary'!N$81:N$82)*(MONTH($E220)-1)/12)*$H220</f>
        <v>0</v>
      </c>
      <c r="T220" s="228">
        <f>(SUM('1.  LRAMVA Summary'!O$54:O$80)+SUM('1.  LRAMVA Summary'!O$81:O$82)*(MONTH($E220)-1)/12)*$H220</f>
        <v>0</v>
      </c>
      <c r="U220" s="228">
        <f>(SUM('1.  LRAMVA Summary'!P$54:P$80)+SUM('1.  LRAMVA Summary'!P$81:P$82)*(MONTH($E220)-1)/12)*$H220</f>
        <v>0</v>
      </c>
      <c r="V220" s="228">
        <f>(SUM('1.  LRAMVA Summary'!Q$54:Q$80)+SUM('1.  LRAMVA Summary'!Q$81:Q$82)*(MONTH($E220)-1)/12)*$H220</f>
        <v>0</v>
      </c>
      <c r="W220" s="229">
        <f t="shared" si="105"/>
        <v>0</v>
      </c>
    </row>
    <row r="221" spans="5:23">
      <c r="E221" s="212">
        <v>45627</v>
      </c>
      <c r="F221" s="212" t="s">
        <v>750</v>
      </c>
      <c r="G221" s="213" t="s">
        <v>69</v>
      </c>
      <c r="H221" s="238"/>
      <c r="I221" s="228">
        <f>(SUM('1.  LRAMVA Summary'!D$54:D$80)+SUM('1.  LRAMVA Summary'!D$81:D$82)*(MONTH($E221)-1)/12)*$H221</f>
        <v>0</v>
      </c>
      <c r="J221" s="228">
        <f>(SUM('1.  LRAMVA Summary'!E$54:E$80)+SUM('1.  LRAMVA Summary'!E$81:E$82)*(MONTH($E221)-1)/12)*$H221</f>
        <v>0</v>
      </c>
      <c r="K221" s="228">
        <f>(SUM('1.  LRAMVA Summary'!F$54:F$80)+SUM('1.  LRAMVA Summary'!F$81:F$82)*(MONTH($E221)-1)/12)*$H221</f>
        <v>0</v>
      </c>
      <c r="L221" s="228">
        <f>(SUM('1.  LRAMVA Summary'!G$54:G$80)+SUM('1.  LRAMVA Summary'!G$81:G$82)*(MONTH($E221)-1)/12)*$H221</f>
        <v>0</v>
      </c>
      <c r="M221" s="228">
        <f>(SUM('1.  LRAMVA Summary'!H$54:H$80)+SUM('1.  LRAMVA Summary'!H$81:H$82)*(MONTH($E221)-1)/12)*$H221</f>
        <v>0</v>
      </c>
      <c r="N221" s="228">
        <f>(SUM('1.  LRAMVA Summary'!I$54:I$80)+SUM('1.  LRAMVA Summary'!I$81:I$82)*(MONTH($E221)-1)/12)*$H221</f>
        <v>0</v>
      </c>
      <c r="O221" s="228">
        <f>(SUM('1.  LRAMVA Summary'!J$54:J$80)+SUM('1.  LRAMVA Summary'!J$81:J$82)*(MONTH($E221)-1)/12)*$H221</f>
        <v>0</v>
      </c>
      <c r="P221" s="228">
        <f>(SUM('1.  LRAMVA Summary'!K$54:K$80)+SUM('1.  LRAMVA Summary'!K$81:K$82)*(MONTH($E221)-1)/12)*$H221</f>
        <v>0</v>
      </c>
      <c r="Q221" s="228">
        <f>(SUM('1.  LRAMVA Summary'!L$54:L$80)+SUM('1.  LRAMVA Summary'!L$81:L$82)*(MONTH($E221)-1)/12)*$H221</f>
        <v>0</v>
      </c>
      <c r="R221" s="228">
        <f>(SUM('1.  LRAMVA Summary'!M$54:M$80)+SUM('1.  LRAMVA Summary'!M$81:M$82)*(MONTH($E221)-1)/12)*$H221</f>
        <v>0</v>
      </c>
      <c r="S221" s="228">
        <f>(SUM('1.  LRAMVA Summary'!N$54:N$80)+SUM('1.  LRAMVA Summary'!N$81:N$82)*(MONTH($E221)-1)/12)*$H221</f>
        <v>0</v>
      </c>
      <c r="T221" s="228">
        <f>(SUM('1.  LRAMVA Summary'!O$54:O$80)+SUM('1.  LRAMVA Summary'!O$81:O$82)*(MONTH($E221)-1)/12)*$H221</f>
        <v>0</v>
      </c>
      <c r="U221" s="228">
        <f>(SUM('1.  LRAMVA Summary'!P$54:P$80)+SUM('1.  LRAMVA Summary'!P$81:P$82)*(MONTH($E221)-1)/12)*$H221</f>
        <v>0</v>
      </c>
      <c r="V221" s="228">
        <f>(SUM('1.  LRAMVA Summary'!Q$54:Q$80)+SUM('1.  LRAMVA Summary'!Q$81:Q$82)*(MONTH($E221)-1)/12)*$H221</f>
        <v>0</v>
      </c>
      <c r="W221" s="229">
        <f>SUM(I221:V221)</f>
        <v>0</v>
      </c>
    </row>
    <row r="222" spans="5:23" ht="15" thickBot="1">
      <c r="E222" s="214" t="s">
        <v>748</v>
      </c>
      <c r="F222" s="214"/>
      <c r="G222" s="215"/>
      <c r="H222" s="216"/>
      <c r="I222" s="217">
        <f>SUM(I209:I221)</f>
        <v>351.08392637632079</v>
      </c>
      <c r="J222" s="217">
        <f>SUM(J209:J221)</f>
        <v>792.4588104547729</v>
      </c>
      <c r="K222" s="217">
        <f t="shared" ref="K222:V222" si="106">SUM(K209:K221)</f>
        <v>298.77096494725561</v>
      </c>
      <c r="L222" s="217">
        <f t="shared" si="106"/>
        <v>0</v>
      </c>
      <c r="M222" s="217">
        <f t="shared" si="106"/>
        <v>0</v>
      </c>
      <c r="N222" s="217">
        <f t="shared" si="106"/>
        <v>0</v>
      </c>
      <c r="O222" s="217">
        <f t="shared" si="106"/>
        <v>0</v>
      </c>
      <c r="P222" s="217">
        <f t="shared" si="106"/>
        <v>0</v>
      </c>
      <c r="Q222" s="217">
        <f t="shared" si="106"/>
        <v>0</v>
      </c>
      <c r="R222" s="217">
        <f t="shared" si="106"/>
        <v>0</v>
      </c>
      <c r="S222" s="217">
        <f t="shared" si="106"/>
        <v>0</v>
      </c>
      <c r="T222" s="217">
        <f t="shared" si="106"/>
        <v>0</v>
      </c>
      <c r="U222" s="217">
        <f t="shared" si="106"/>
        <v>0</v>
      </c>
      <c r="V222" s="217">
        <f t="shared" si="106"/>
        <v>0</v>
      </c>
      <c r="W222" s="217">
        <f>SUM(W209:W221)</f>
        <v>1442.3137017783476</v>
      </c>
    </row>
    <row r="223" spans="5:23" ht="15" thickTop="1">
      <c r="E223" s="218" t="s">
        <v>67</v>
      </c>
      <c r="F223" s="218"/>
      <c r="G223" s="219"/>
      <c r="H223" s="220"/>
      <c r="I223" s="221"/>
      <c r="J223" s="221"/>
      <c r="K223" s="221"/>
      <c r="L223" s="221"/>
      <c r="M223" s="221"/>
      <c r="N223" s="221"/>
      <c r="O223" s="221"/>
      <c r="P223" s="221"/>
      <c r="Q223" s="221"/>
      <c r="R223" s="221"/>
      <c r="S223" s="221"/>
      <c r="T223" s="221"/>
      <c r="U223" s="221"/>
      <c r="V223" s="221"/>
      <c r="W223" s="222"/>
    </row>
    <row r="224" spans="5:23">
      <c r="E224" s="223" t="s">
        <v>747</v>
      </c>
      <c r="F224" s="223"/>
      <c r="G224" s="224"/>
      <c r="H224" s="225"/>
      <c r="I224" s="226">
        <f>I222+I223</f>
        <v>351.08392637632079</v>
      </c>
      <c r="J224" s="226">
        <f t="shared" ref="J224:U224" si="107">J222+J223</f>
        <v>792.4588104547729</v>
      </c>
      <c r="K224" s="226">
        <f t="shared" si="107"/>
        <v>298.77096494725561</v>
      </c>
      <c r="L224" s="226">
        <f t="shared" si="107"/>
        <v>0</v>
      </c>
      <c r="M224" s="226">
        <f t="shared" si="107"/>
        <v>0</v>
      </c>
      <c r="N224" s="226">
        <f t="shared" si="107"/>
        <v>0</v>
      </c>
      <c r="O224" s="226">
        <f t="shared" si="107"/>
        <v>0</v>
      </c>
      <c r="P224" s="226">
        <f t="shared" si="107"/>
        <v>0</v>
      </c>
      <c r="Q224" s="226">
        <f t="shared" si="107"/>
        <v>0</v>
      </c>
      <c r="R224" s="226">
        <f t="shared" si="107"/>
        <v>0</v>
      </c>
      <c r="S224" s="226">
        <f t="shared" si="107"/>
        <v>0</v>
      </c>
      <c r="T224" s="226">
        <f t="shared" si="107"/>
        <v>0</v>
      </c>
      <c r="U224" s="226">
        <f t="shared" si="107"/>
        <v>0</v>
      </c>
      <c r="V224" s="226">
        <f>V222+V223</f>
        <v>0</v>
      </c>
      <c r="W224" s="226">
        <f>W222+W223</f>
        <v>1442.3137017783476</v>
      </c>
    </row>
    <row r="225" spans="5:23">
      <c r="E225" s="212">
        <v>45658</v>
      </c>
      <c r="F225" s="212" t="s">
        <v>751</v>
      </c>
      <c r="G225" s="213" t="s">
        <v>65</v>
      </c>
      <c r="H225" s="238"/>
      <c r="I225" s="228">
        <f>(SUM('1.  LRAMVA Summary'!D$54:D$80)+SUM('1.  LRAMVA Summary'!D$81:D$82)*(MONTH($E225)-1)/12)*$H225</f>
        <v>0</v>
      </c>
      <c r="J225" s="228">
        <f>(SUM('1.  LRAMVA Summary'!E$54:E$80)+SUM('1.  LRAMVA Summary'!E$81:E$82)*(MONTH($E225)-1)/12)*$H225</f>
        <v>0</v>
      </c>
      <c r="K225" s="228">
        <f>(SUM('1.  LRAMVA Summary'!F$54:F$80)+SUM('1.  LRAMVA Summary'!F$81:F$82)*(MONTH($E225)-1)/12)*$H225</f>
        <v>0</v>
      </c>
      <c r="L225" s="228">
        <f>(SUM('1.  LRAMVA Summary'!G$54:G$80)+SUM('1.  LRAMVA Summary'!G$81:G$82)*(MONTH($E225)-1)/12)*$H225</f>
        <v>0</v>
      </c>
      <c r="M225" s="228">
        <f>(SUM('1.  LRAMVA Summary'!H$54:H$80)+SUM('1.  LRAMVA Summary'!H$81:H$82)*(MONTH($E225)-1)/12)*$H225</f>
        <v>0</v>
      </c>
      <c r="N225" s="228">
        <f>(SUM('1.  LRAMVA Summary'!I$54:I$80)+SUM('1.  LRAMVA Summary'!I$81:I$82)*(MONTH($E225)-1)/12)*$H225</f>
        <v>0</v>
      </c>
      <c r="O225" s="228">
        <f>(SUM('1.  LRAMVA Summary'!J$54:J$80)+SUM('1.  LRAMVA Summary'!J$81:J$82)*(MONTH($E225)-1)/12)*$H225</f>
        <v>0</v>
      </c>
      <c r="P225" s="228">
        <f>(SUM('1.  LRAMVA Summary'!K$54:K$80)+SUM('1.  LRAMVA Summary'!K$81:K$82)*(MONTH($E225)-1)/12)*$H225</f>
        <v>0</v>
      </c>
      <c r="Q225" s="228">
        <f>(SUM('1.  LRAMVA Summary'!L$54:L$80)+SUM('1.  LRAMVA Summary'!L$81:L$82)*(MONTH($E225)-1)/12)*$H225</f>
        <v>0</v>
      </c>
      <c r="R225" s="228">
        <f>(SUM('1.  LRAMVA Summary'!M$54:M$80)+SUM('1.  LRAMVA Summary'!M$81:M$82)*(MONTH($E225)-1)/12)*$H225</f>
        <v>0</v>
      </c>
      <c r="S225" s="228">
        <f>(SUM('1.  LRAMVA Summary'!N$54:N$80)+SUM('1.  LRAMVA Summary'!N$81:N$82)*(MONTH($E225)-1)/12)*$H225</f>
        <v>0</v>
      </c>
      <c r="T225" s="228">
        <f>(SUM('1.  LRAMVA Summary'!O$54:O$80)+SUM('1.  LRAMVA Summary'!O$81:O$82)*(MONTH($E225)-1)/12)*$H225</f>
        <v>0</v>
      </c>
      <c r="U225" s="228">
        <f>(SUM('1.  LRAMVA Summary'!P$54:P$80)+SUM('1.  LRAMVA Summary'!P$81:P$82)*(MONTH($E225)-1)/12)*$H225</f>
        <v>0</v>
      </c>
      <c r="V225" s="228">
        <f>(SUM('1.  LRAMVA Summary'!Q$54:Q$80)+SUM('1.  LRAMVA Summary'!Q$81:Q$82)*(MONTH($E225)-1)/12)*$H225</f>
        <v>0</v>
      </c>
      <c r="W225" s="229">
        <f>SUM(I225:V225)</f>
        <v>0</v>
      </c>
    </row>
    <row r="226" spans="5:23">
      <c r="E226" s="212">
        <v>45689</v>
      </c>
      <c r="F226" s="212" t="s">
        <v>751</v>
      </c>
      <c r="G226" s="213" t="s">
        <v>65</v>
      </c>
      <c r="H226" s="238"/>
      <c r="I226" s="228">
        <f>(SUM('1.  LRAMVA Summary'!D$54:D$80)+SUM('1.  LRAMVA Summary'!D$81:D$82)*(MONTH($E226)-1)/12)*$H226</f>
        <v>0</v>
      </c>
      <c r="J226" s="228">
        <f>(SUM('1.  LRAMVA Summary'!E$54:E$80)+SUM('1.  LRAMVA Summary'!E$81:E$82)*(MONTH($E226)-1)/12)*$H226</f>
        <v>0</v>
      </c>
      <c r="K226" s="228">
        <f>(SUM('1.  LRAMVA Summary'!F$54:F$80)+SUM('1.  LRAMVA Summary'!F$81:F$82)*(MONTH($E226)-1)/12)*$H226</f>
        <v>0</v>
      </c>
      <c r="L226" s="228">
        <f>(SUM('1.  LRAMVA Summary'!G$54:G$80)+SUM('1.  LRAMVA Summary'!G$81:G$82)*(MONTH($E226)-1)/12)*$H226</f>
        <v>0</v>
      </c>
      <c r="M226" s="228">
        <f>(SUM('1.  LRAMVA Summary'!H$54:H$80)+SUM('1.  LRAMVA Summary'!H$81:H$82)*(MONTH($E226)-1)/12)*$H226</f>
        <v>0</v>
      </c>
      <c r="N226" s="228">
        <f>(SUM('1.  LRAMVA Summary'!I$54:I$80)+SUM('1.  LRAMVA Summary'!I$81:I$82)*(MONTH($E226)-1)/12)*$H226</f>
        <v>0</v>
      </c>
      <c r="O226" s="228">
        <f>(SUM('1.  LRAMVA Summary'!J$54:J$80)+SUM('1.  LRAMVA Summary'!J$81:J$82)*(MONTH($E226)-1)/12)*$H226</f>
        <v>0</v>
      </c>
      <c r="P226" s="228">
        <f>(SUM('1.  LRAMVA Summary'!K$54:K$80)+SUM('1.  LRAMVA Summary'!K$81:K$82)*(MONTH($E226)-1)/12)*$H226</f>
        <v>0</v>
      </c>
      <c r="Q226" s="228">
        <f>(SUM('1.  LRAMVA Summary'!L$54:L$80)+SUM('1.  LRAMVA Summary'!L$81:L$82)*(MONTH($E226)-1)/12)*$H226</f>
        <v>0</v>
      </c>
      <c r="R226" s="228">
        <f>(SUM('1.  LRAMVA Summary'!M$54:M$80)+SUM('1.  LRAMVA Summary'!M$81:M$82)*(MONTH($E226)-1)/12)*$H226</f>
        <v>0</v>
      </c>
      <c r="S226" s="228">
        <f>(SUM('1.  LRAMVA Summary'!N$54:N$80)+SUM('1.  LRAMVA Summary'!N$81:N$82)*(MONTH($E226)-1)/12)*$H226</f>
        <v>0</v>
      </c>
      <c r="T226" s="228">
        <f>(SUM('1.  LRAMVA Summary'!O$54:O$80)+SUM('1.  LRAMVA Summary'!O$81:O$82)*(MONTH($E226)-1)/12)*$H226</f>
        <v>0</v>
      </c>
      <c r="U226" s="228">
        <f>(SUM('1.  LRAMVA Summary'!P$54:P$80)+SUM('1.  LRAMVA Summary'!P$81:P$82)*(MONTH($E226)-1)/12)*$H226</f>
        <v>0</v>
      </c>
      <c r="V226" s="228">
        <f>(SUM('1.  LRAMVA Summary'!Q$54:Q$80)+SUM('1.  LRAMVA Summary'!Q$81:Q$82)*(MONTH($E226)-1)/12)*$H226</f>
        <v>0</v>
      </c>
      <c r="W226" s="229">
        <f t="shared" ref="W226:W235" si="108">SUM(I226:V226)</f>
        <v>0</v>
      </c>
    </row>
    <row r="227" spans="5:23">
      <c r="E227" s="212">
        <v>45717</v>
      </c>
      <c r="F227" s="212" t="s">
        <v>751</v>
      </c>
      <c r="G227" s="213" t="s">
        <v>65</v>
      </c>
      <c r="H227" s="238"/>
      <c r="I227" s="228">
        <f>(SUM('1.  LRAMVA Summary'!D$54:D$80)+SUM('1.  LRAMVA Summary'!D$81:D$82)*(MONTH($E227)-1)/12)*$H227</f>
        <v>0</v>
      </c>
      <c r="J227" s="228">
        <f>(SUM('1.  LRAMVA Summary'!E$54:E$80)+SUM('1.  LRAMVA Summary'!E$81:E$82)*(MONTH($E227)-1)/12)*$H227</f>
        <v>0</v>
      </c>
      <c r="K227" s="228">
        <f>(SUM('1.  LRAMVA Summary'!F$54:F$80)+SUM('1.  LRAMVA Summary'!F$81:F$82)*(MONTH($E227)-1)/12)*$H227</f>
        <v>0</v>
      </c>
      <c r="L227" s="228">
        <f>(SUM('1.  LRAMVA Summary'!G$54:G$80)+SUM('1.  LRAMVA Summary'!G$81:G$82)*(MONTH($E227)-1)/12)*$H227</f>
        <v>0</v>
      </c>
      <c r="M227" s="228">
        <f>(SUM('1.  LRAMVA Summary'!H$54:H$80)+SUM('1.  LRAMVA Summary'!H$81:H$82)*(MONTH($E227)-1)/12)*$H227</f>
        <v>0</v>
      </c>
      <c r="N227" s="228">
        <f>(SUM('1.  LRAMVA Summary'!I$54:I$80)+SUM('1.  LRAMVA Summary'!I$81:I$82)*(MONTH($E227)-1)/12)*$H227</f>
        <v>0</v>
      </c>
      <c r="O227" s="228">
        <f>(SUM('1.  LRAMVA Summary'!J$54:J$80)+SUM('1.  LRAMVA Summary'!J$81:J$82)*(MONTH($E227)-1)/12)*$H227</f>
        <v>0</v>
      </c>
      <c r="P227" s="228">
        <f>(SUM('1.  LRAMVA Summary'!K$54:K$80)+SUM('1.  LRAMVA Summary'!K$81:K$82)*(MONTH($E227)-1)/12)*$H227</f>
        <v>0</v>
      </c>
      <c r="Q227" s="228">
        <f>(SUM('1.  LRAMVA Summary'!L$54:L$80)+SUM('1.  LRAMVA Summary'!L$81:L$82)*(MONTH($E227)-1)/12)*$H227</f>
        <v>0</v>
      </c>
      <c r="R227" s="228">
        <f>(SUM('1.  LRAMVA Summary'!M$54:M$80)+SUM('1.  LRAMVA Summary'!M$81:M$82)*(MONTH($E227)-1)/12)*$H227</f>
        <v>0</v>
      </c>
      <c r="S227" s="228">
        <f>(SUM('1.  LRAMVA Summary'!N$54:N$80)+SUM('1.  LRAMVA Summary'!N$81:N$82)*(MONTH($E227)-1)/12)*$H227</f>
        <v>0</v>
      </c>
      <c r="T227" s="228">
        <f>(SUM('1.  LRAMVA Summary'!O$54:O$80)+SUM('1.  LRAMVA Summary'!O$81:O$82)*(MONTH($E227)-1)/12)*$H227</f>
        <v>0</v>
      </c>
      <c r="U227" s="228">
        <f>(SUM('1.  LRAMVA Summary'!P$54:P$80)+SUM('1.  LRAMVA Summary'!P$81:P$82)*(MONTH($E227)-1)/12)*$H227</f>
        <v>0</v>
      </c>
      <c r="V227" s="228">
        <f>(SUM('1.  LRAMVA Summary'!Q$54:Q$80)+SUM('1.  LRAMVA Summary'!Q$81:Q$82)*(MONTH($E227)-1)/12)*$H227</f>
        <v>0</v>
      </c>
      <c r="W227" s="229">
        <f t="shared" si="108"/>
        <v>0</v>
      </c>
    </row>
    <row r="228" spans="5:23">
      <c r="E228" s="212">
        <v>45748</v>
      </c>
      <c r="F228" s="212" t="s">
        <v>751</v>
      </c>
      <c r="G228" s="213" t="s">
        <v>66</v>
      </c>
      <c r="H228" s="238"/>
      <c r="I228" s="228">
        <f>(SUM('1.  LRAMVA Summary'!D$54:D$80)+SUM('1.  LRAMVA Summary'!D$81:D$82)*(MONTH($E228)-1)/12)*$H228</f>
        <v>0</v>
      </c>
      <c r="J228" s="228">
        <f>(SUM('1.  LRAMVA Summary'!E$54:E$80)+SUM('1.  LRAMVA Summary'!E$81:E$82)*(MONTH($E228)-1)/12)*$H228</f>
        <v>0</v>
      </c>
      <c r="K228" s="228">
        <f>(SUM('1.  LRAMVA Summary'!F$54:F$80)+SUM('1.  LRAMVA Summary'!F$81:F$82)*(MONTH($E228)-1)/12)*$H228</f>
        <v>0</v>
      </c>
      <c r="L228" s="228">
        <f>(SUM('1.  LRAMVA Summary'!G$54:G$80)+SUM('1.  LRAMVA Summary'!G$81:G$82)*(MONTH($E228)-1)/12)*$H228</f>
        <v>0</v>
      </c>
      <c r="M228" s="228">
        <f>(SUM('1.  LRAMVA Summary'!H$54:H$80)+SUM('1.  LRAMVA Summary'!H$81:H$82)*(MONTH($E228)-1)/12)*$H228</f>
        <v>0</v>
      </c>
      <c r="N228" s="228">
        <f>(SUM('1.  LRAMVA Summary'!I$54:I$80)+SUM('1.  LRAMVA Summary'!I$81:I$82)*(MONTH($E228)-1)/12)*$H228</f>
        <v>0</v>
      </c>
      <c r="O228" s="228">
        <f>(SUM('1.  LRAMVA Summary'!J$54:J$80)+SUM('1.  LRAMVA Summary'!J$81:J$82)*(MONTH($E228)-1)/12)*$H228</f>
        <v>0</v>
      </c>
      <c r="P228" s="228">
        <f>(SUM('1.  LRAMVA Summary'!K$54:K$80)+SUM('1.  LRAMVA Summary'!K$81:K$82)*(MONTH($E228)-1)/12)*$H228</f>
        <v>0</v>
      </c>
      <c r="Q228" s="228">
        <f>(SUM('1.  LRAMVA Summary'!L$54:L$80)+SUM('1.  LRAMVA Summary'!L$81:L$82)*(MONTH($E228)-1)/12)*$H228</f>
        <v>0</v>
      </c>
      <c r="R228" s="228">
        <f>(SUM('1.  LRAMVA Summary'!M$54:M$80)+SUM('1.  LRAMVA Summary'!M$81:M$82)*(MONTH($E228)-1)/12)*$H228</f>
        <v>0</v>
      </c>
      <c r="S228" s="228">
        <f>(SUM('1.  LRAMVA Summary'!N$54:N$80)+SUM('1.  LRAMVA Summary'!N$81:N$82)*(MONTH($E228)-1)/12)*$H228</f>
        <v>0</v>
      </c>
      <c r="T228" s="228">
        <f>(SUM('1.  LRAMVA Summary'!O$54:O$80)+SUM('1.  LRAMVA Summary'!O$81:O$82)*(MONTH($E228)-1)/12)*$H228</f>
        <v>0</v>
      </c>
      <c r="U228" s="228">
        <f>(SUM('1.  LRAMVA Summary'!P$54:P$80)+SUM('1.  LRAMVA Summary'!P$81:P$82)*(MONTH($E228)-1)/12)*$H228</f>
        <v>0</v>
      </c>
      <c r="V228" s="228">
        <f>(SUM('1.  LRAMVA Summary'!Q$54:Q$80)+SUM('1.  LRAMVA Summary'!Q$81:Q$82)*(MONTH($E228)-1)/12)*$H228</f>
        <v>0</v>
      </c>
      <c r="W228" s="229">
        <f t="shared" si="108"/>
        <v>0</v>
      </c>
    </row>
    <row r="229" spans="5:23">
      <c r="E229" s="212">
        <v>45778</v>
      </c>
      <c r="F229" s="212" t="s">
        <v>751</v>
      </c>
      <c r="G229" s="213" t="s">
        <v>66</v>
      </c>
      <c r="H229" s="238"/>
      <c r="I229" s="228">
        <f>(SUM('1.  LRAMVA Summary'!D$54:D$80)+SUM('1.  LRAMVA Summary'!D$81:D$82)*(MONTH($E229)-1)/12)*$H229</f>
        <v>0</v>
      </c>
      <c r="J229" s="228">
        <f>(SUM('1.  LRAMVA Summary'!E$54:E$80)+SUM('1.  LRAMVA Summary'!E$81:E$82)*(MONTH($E229)-1)/12)*$H229</f>
        <v>0</v>
      </c>
      <c r="K229" s="228">
        <f>(SUM('1.  LRAMVA Summary'!F$54:F$80)+SUM('1.  LRAMVA Summary'!F$81:F$82)*(MONTH($E229)-1)/12)*$H229</f>
        <v>0</v>
      </c>
      <c r="L229" s="228">
        <f>(SUM('1.  LRAMVA Summary'!G$54:G$80)+SUM('1.  LRAMVA Summary'!G$81:G$82)*(MONTH($E229)-1)/12)*$H229</f>
        <v>0</v>
      </c>
      <c r="M229" s="228">
        <f>(SUM('1.  LRAMVA Summary'!H$54:H$80)+SUM('1.  LRAMVA Summary'!H$81:H$82)*(MONTH($E229)-1)/12)*$H229</f>
        <v>0</v>
      </c>
      <c r="N229" s="228">
        <f>(SUM('1.  LRAMVA Summary'!I$54:I$80)+SUM('1.  LRAMVA Summary'!I$81:I$82)*(MONTH($E229)-1)/12)*$H229</f>
        <v>0</v>
      </c>
      <c r="O229" s="228">
        <f>(SUM('1.  LRAMVA Summary'!J$54:J$80)+SUM('1.  LRAMVA Summary'!J$81:J$82)*(MONTH($E229)-1)/12)*$H229</f>
        <v>0</v>
      </c>
      <c r="P229" s="228">
        <f>(SUM('1.  LRAMVA Summary'!K$54:K$80)+SUM('1.  LRAMVA Summary'!K$81:K$82)*(MONTH($E229)-1)/12)*$H229</f>
        <v>0</v>
      </c>
      <c r="Q229" s="228">
        <f>(SUM('1.  LRAMVA Summary'!L$54:L$80)+SUM('1.  LRAMVA Summary'!L$81:L$82)*(MONTH($E229)-1)/12)*$H229</f>
        <v>0</v>
      </c>
      <c r="R229" s="228">
        <f>(SUM('1.  LRAMVA Summary'!M$54:M$80)+SUM('1.  LRAMVA Summary'!M$81:M$82)*(MONTH($E229)-1)/12)*$H229</f>
        <v>0</v>
      </c>
      <c r="S229" s="228">
        <f>(SUM('1.  LRAMVA Summary'!N$54:N$80)+SUM('1.  LRAMVA Summary'!N$81:N$82)*(MONTH($E229)-1)/12)*$H229</f>
        <v>0</v>
      </c>
      <c r="T229" s="228">
        <f>(SUM('1.  LRAMVA Summary'!O$54:O$80)+SUM('1.  LRAMVA Summary'!O$81:O$82)*(MONTH($E229)-1)/12)*$H229</f>
        <v>0</v>
      </c>
      <c r="U229" s="228">
        <f>(SUM('1.  LRAMVA Summary'!P$54:P$80)+SUM('1.  LRAMVA Summary'!P$81:P$82)*(MONTH($E229)-1)/12)*$H229</f>
        <v>0</v>
      </c>
      <c r="V229" s="228">
        <f>(SUM('1.  LRAMVA Summary'!Q$54:Q$80)+SUM('1.  LRAMVA Summary'!Q$81:Q$82)*(MONTH($E229)-1)/12)*$H229</f>
        <v>0</v>
      </c>
      <c r="W229" s="229">
        <f t="shared" si="108"/>
        <v>0</v>
      </c>
    </row>
    <row r="230" spans="5:23">
      <c r="E230" s="212">
        <v>45809</v>
      </c>
      <c r="F230" s="212" t="s">
        <v>751</v>
      </c>
      <c r="G230" s="213" t="s">
        <v>66</v>
      </c>
      <c r="H230" s="238"/>
      <c r="I230" s="228">
        <f>(SUM('1.  LRAMVA Summary'!D$54:D$80)+SUM('1.  LRAMVA Summary'!D$81:D$82)*(MONTH($E230)-1)/12)*$H230</f>
        <v>0</v>
      </c>
      <c r="J230" s="228">
        <f>(SUM('1.  LRAMVA Summary'!E$54:E$80)+SUM('1.  LRAMVA Summary'!E$81:E$82)*(MONTH($E230)-1)/12)*$H230</f>
        <v>0</v>
      </c>
      <c r="K230" s="228">
        <f>(SUM('1.  LRAMVA Summary'!F$54:F$80)+SUM('1.  LRAMVA Summary'!F$81:F$82)*(MONTH($E230)-1)/12)*$H230</f>
        <v>0</v>
      </c>
      <c r="L230" s="228">
        <f>(SUM('1.  LRAMVA Summary'!G$54:G$80)+SUM('1.  LRAMVA Summary'!G$81:G$82)*(MONTH($E230)-1)/12)*$H230</f>
        <v>0</v>
      </c>
      <c r="M230" s="228">
        <f>(SUM('1.  LRAMVA Summary'!H$54:H$80)+SUM('1.  LRAMVA Summary'!H$81:H$82)*(MONTH($E230)-1)/12)*$H230</f>
        <v>0</v>
      </c>
      <c r="N230" s="228">
        <f>(SUM('1.  LRAMVA Summary'!I$54:I$80)+SUM('1.  LRAMVA Summary'!I$81:I$82)*(MONTH($E230)-1)/12)*$H230</f>
        <v>0</v>
      </c>
      <c r="O230" s="228">
        <f>(SUM('1.  LRAMVA Summary'!J$54:J$80)+SUM('1.  LRAMVA Summary'!J$81:J$82)*(MONTH($E230)-1)/12)*$H230</f>
        <v>0</v>
      </c>
      <c r="P230" s="228">
        <f>(SUM('1.  LRAMVA Summary'!K$54:K$80)+SUM('1.  LRAMVA Summary'!K$81:K$82)*(MONTH($E230)-1)/12)*$H230</f>
        <v>0</v>
      </c>
      <c r="Q230" s="228">
        <f>(SUM('1.  LRAMVA Summary'!L$54:L$80)+SUM('1.  LRAMVA Summary'!L$81:L$82)*(MONTH($E230)-1)/12)*$H230</f>
        <v>0</v>
      </c>
      <c r="R230" s="228">
        <f>(SUM('1.  LRAMVA Summary'!M$54:M$80)+SUM('1.  LRAMVA Summary'!M$81:M$82)*(MONTH($E230)-1)/12)*$H230</f>
        <v>0</v>
      </c>
      <c r="S230" s="228">
        <f>(SUM('1.  LRAMVA Summary'!N$54:N$80)+SUM('1.  LRAMVA Summary'!N$81:N$82)*(MONTH($E230)-1)/12)*$H230</f>
        <v>0</v>
      </c>
      <c r="T230" s="228">
        <f>(SUM('1.  LRAMVA Summary'!O$54:O$80)+SUM('1.  LRAMVA Summary'!O$81:O$82)*(MONTH($E230)-1)/12)*$H230</f>
        <v>0</v>
      </c>
      <c r="U230" s="228">
        <f>(SUM('1.  LRAMVA Summary'!P$54:P$80)+SUM('1.  LRAMVA Summary'!P$81:P$82)*(MONTH($E230)-1)/12)*$H230</f>
        <v>0</v>
      </c>
      <c r="V230" s="228">
        <f>(SUM('1.  LRAMVA Summary'!Q$54:Q$80)+SUM('1.  LRAMVA Summary'!Q$81:Q$82)*(MONTH($E230)-1)/12)*$H230</f>
        <v>0</v>
      </c>
      <c r="W230" s="229">
        <f t="shared" si="108"/>
        <v>0</v>
      </c>
    </row>
    <row r="231" spans="5:23">
      <c r="E231" s="212">
        <v>45839</v>
      </c>
      <c r="F231" s="212" t="s">
        <v>751</v>
      </c>
      <c r="G231" s="213" t="s">
        <v>68</v>
      </c>
      <c r="H231" s="238"/>
      <c r="I231" s="228">
        <f>(SUM('1.  LRAMVA Summary'!D$54:D$80)+SUM('1.  LRAMVA Summary'!D$81:D$82)*(MONTH($E231)-1)/12)*$H231</f>
        <v>0</v>
      </c>
      <c r="J231" s="228">
        <f>(SUM('1.  LRAMVA Summary'!E$54:E$80)+SUM('1.  LRAMVA Summary'!E$81:E$82)*(MONTH($E231)-1)/12)*$H231</f>
        <v>0</v>
      </c>
      <c r="K231" s="228">
        <f>(SUM('1.  LRAMVA Summary'!F$54:F$80)+SUM('1.  LRAMVA Summary'!F$81:F$82)*(MONTH($E231)-1)/12)*$H231</f>
        <v>0</v>
      </c>
      <c r="L231" s="228">
        <f>(SUM('1.  LRAMVA Summary'!G$54:G$80)+SUM('1.  LRAMVA Summary'!G$81:G$82)*(MONTH($E231)-1)/12)*$H231</f>
        <v>0</v>
      </c>
      <c r="M231" s="228">
        <f>(SUM('1.  LRAMVA Summary'!H$54:H$80)+SUM('1.  LRAMVA Summary'!H$81:H$82)*(MONTH($E231)-1)/12)*$H231</f>
        <v>0</v>
      </c>
      <c r="N231" s="228">
        <f>(SUM('1.  LRAMVA Summary'!I$54:I$80)+SUM('1.  LRAMVA Summary'!I$81:I$82)*(MONTH($E231)-1)/12)*$H231</f>
        <v>0</v>
      </c>
      <c r="O231" s="228">
        <f>(SUM('1.  LRAMVA Summary'!J$54:J$80)+SUM('1.  LRAMVA Summary'!J$81:J$82)*(MONTH($E231)-1)/12)*$H231</f>
        <v>0</v>
      </c>
      <c r="P231" s="228">
        <f>(SUM('1.  LRAMVA Summary'!K$54:K$80)+SUM('1.  LRAMVA Summary'!K$81:K$82)*(MONTH($E231)-1)/12)*$H231</f>
        <v>0</v>
      </c>
      <c r="Q231" s="228">
        <f>(SUM('1.  LRAMVA Summary'!L$54:L$80)+SUM('1.  LRAMVA Summary'!L$81:L$82)*(MONTH($E231)-1)/12)*$H231</f>
        <v>0</v>
      </c>
      <c r="R231" s="228">
        <f>(SUM('1.  LRAMVA Summary'!M$54:M$80)+SUM('1.  LRAMVA Summary'!M$81:M$82)*(MONTH($E231)-1)/12)*$H231</f>
        <v>0</v>
      </c>
      <c r="S231" s="228">
        <f>(SUM('1.  LRAMVA Summary'!N$54:N$80)+SUM('1.  LRAMVA Summary'!N$81:N$82)*(MONTH($E231)-1)/12)*$H231</f>
        <v>0</v>
      </c>
      <c r="T231" s="228">
        <f>(SUM('1.  LRAMVA Summary'!O$54:O$80)+SUM('1.  LRAMVA Summary'!O$81:O$82)*(MONTH($E231)-1)/12)*$H231</f>
        <v>0</v>
      </c>
      <c r="U231" s="228">
        <f>(SUM('1.  LRAMVA Summary'!P$54:P$80)+SUM('1.  LRAMVA Summary'!P$81:P$82)*(MONTH($E231)-1)/12)*$H231</f>
        <v>0</v>
      </c>
      <c r="V231" s="228">
        <f>(SUM('1.  LRAMVA Summary'!Q$54:Q$80)+SUM('1.  LRAMVA Summary'!Q$81:Q$82)*(MONTH($E231)-1)/12)*$H231</f>
        <v>0</v>
      </c>
      <c r="W231" s="229">
        <f t="shared" si="108"/>
        <v>0</v>
      </c>
    </row>
    <row r="232" spans="5:23">
      <c r="E232" s="212">
        <v>45870</v>
      </c>
      <c r="F232" s="212" t="s">
        <v>751</v>
      </c>
      <c r="G232" s="213" t="s">
        <v>68</v>
      </c>
      <c r="H232" s="238"/>
      <c r="I232" s="228">
        <f>(SUM('1.  LRAMVA Summary'!D$54:D$80)+SUM('1.  LRAMVA Summary'!D$81:D$82)*(MONTH($E232)-1)/12)*$H232</f>
        <v>0</v>
      </c>
      <c r="J232" s="228">
        <f>(SUM('1.  LRAMVA Summary'!E$54:E$80)+SUM('1.  LRAMVA Summary'!E$81:E$82)*(MONTH($E232)-1)/12)*$H232</f>
        <v>0</v>
      </c>
      <c r="K232" s="228">
        <f>(SUM('1.  LRAMVA Summary'!F$54:F$80)+SUM('1.  LRAMVA Summary'!F$81:F$82)*(MONTH($E232)-1)/12)*$H232</f>
        <v>0</v>
      </c>
      <c r="L232" s="228">
        <f>(SUM('1.  LRAMVA Summary'!G$54:G$80)+SUM('1.  LRAMVA Summary'!G$81:G$82)*(MONTH($E232)-1)/12)*$H232</f>
        <v>0</v>
      </c>
      <c r="M232" s="228">
        <f>(SUM('1.  LRAMVA Summary'!H$54:H$80)+SUM('1.  LRAMVA Summary'!H$81:H$82)*(MONTH($E232)-1)/12)*$H232</f>
        <v>0</v>
      </c>
      <c r="N232" s="228">
        <f>(SUM('1.  LRAMVA Summary'!I$54:I$80)+SUM('1.  LRAMVA Summary'!I$81:I$82)*(MONTH($E232)-1)/12)*$H232</f>
        <v>0</v>
      </c>
      <c r="O232" s="228">
        <f>(SUM('1.  LRAMVA Summary'!J$54:J$80)+SUM('1.  LRAMVA Summary'!J$81:J$82)*(MONTH($E232)-1)/12)*$H232</f>
        <v>0</v>
      </c>
      <c r="P232" s="228">
        <f>(SUM('1.  LRAMVA Summary'!K$54:K$80)+SUM('1.  LRAMVA Summary'!K$81:K$82)*(MONTH($E232)-1)/12)*$H232</f>
        <v>0</v>
      </c>
      <c r="Q232" s="228">
        <f>(SUM('1.  LRAMVA Summary'!L$54:L$80)+SUM('1.  LRAMVA Summary'!L$81:L$82)*(MONTH($E232)-1)/12)*$H232</f>
        <v>0</v>
      </c>
      <c r="R232" s="228">
        <f>(SUM('1.  LRAMVA Summary'!M$54:M$80)+SUM('1.  LRAMVA Summary'!M$81:M$82)*(MONTH($E232)-1)/12)*$H232</f>
        <v>0</v>
      </c>
      <c r="S232" s="228">
        <f>(SUM('1.  LRAMVA Summary'!N$54:N$80)+SUM('1.  LRAMVA Summary'!N$81:N$82)*(MONTH($E232)-1)/12)*$H232</f>
        <v>0</v>
      </c>
      <c r="T232" s="228">
        <f>(SUM('1.  LRAMVA Summary'!O$54:O$80)+SUM('1.  LRAMVA Summary'!O$81:O$82)*(MONTH($E232)-1)/12)*$H232</f>
        <v>0</v>
      </c>
      <c r="U232" s="228">
        <f>(SUM('1.  LRAMVA Summary'!P$54:P$80)+SUM('1.  LRAMVA Summary'!P$81:P$82)*(MONTH($E232)-1)/12)*$H232</f>
        <v>0</v>
      </c>
      <c r="V232" s="228">
        <f>(SUM('1.  LRAMVA Summary'!Q$54:Q$80)+SUM('1.  LRAMVA Summary'!Q$81:Q$82)*(MONTH($E232)-1)/12)*$H232</f>
        <v>0</v>
      </c>
      <c r="W232" s="229">
        <f t="shared" si="108"/>
        <v>0</v>
      </c>
    </row>
    <row r="233" spans="5:23">
      <c r="E233" s="212">
        <v>45901</v>
      </c>
      <c r="F233" s="212" t="s">
        <v>751</v>
      </c>
      <c r="G233" s="213" t="s">
        <v>68</v>
      </c>
      <c r="H233" s="238"/>
      <c r="I233" s="228">
        <f>(SUM('1.  LRAMVA Summary'!D$54:D$80)+SUM('1.  LRAMVA Summary'!D$81:D$82)*(MONTH($E233)-1)/12)*$H233</f>
        <v>0</v>
      </c>
      <c r="J233" s="228">
        <f>(SUM('1.  LRAMVA Summary'!E$54:E$80)+SUM('1.  LRAMVA Summary'!E$81:E$82)*(MONTH($E233)-1)/12)*$H233</f>
        <v>0</v>
      </c>
      <c r="K233" s="228">
        <f>(SUM('1.  LRAMVA Summary'!F$54:F$80)+SUM('1.  LRAMVA Summary'!F$81:F$82)*(MONTH($E233)-1)/12)*$H233</f>
        <v>0</v>
      </c>
      <c r="L233" s="228">
        <f>(SUM('1.  LRAMVA Summary'!G$54:G$80)+SUM('1.  LRAMVA Summary'!G$81:G$82)*(MONTH($E233)-1)/12)*$H233</f>
        <v>0</v>
      </c>
      <c r="M233" s="228">
        <f>(SUM('1.  LRAMVA Summary'!H$54:H$80)+SUM('1.  LRAMVA Summary'!H$81:H$82)*(MONTH($E233)-1)/12)*$H233</f>
        <v>0</v>
      </c>
      <c r="N233" s="228">
        <f>(SUM('1.  LRAMVA Summary'!I$54:I$80)+SUM('1.  LRAMVA Summary'!I$81:I$82)*(MONTH($E233)-1)/12)*$H233</f>
        <v>0</v>
      </c>
      <c r="O233" s="228">
        <f>(SUM('1.  LRAMVA Summary'!J$54:J$80)+SUM('1.  LRAMVA Summary'!J$81:J$82)*(MONTH($E233)-1)/12)*$H233</f>
        <v>0</v>
      </c>
      <c r="P233" s="228">
        <f>(SUM('1.  LRAMVA Summary'!K$54:K$80)+SUM('1.  LRAMVA Summary'!K$81:K$82)*(MONTH($E233)-1)/12)*$H233</f>
        <v>0</v>
      </c>
      <c r="Q233" s="228">
        <f>(SUM('1.  LRAMVA Summary'!L$54:L$80)+SUM('1.  LRAMVA Summary'!L$81:L$82)*(MONTH($E233)-1)/12)*$H233</f>
        <v>0</v>
      </c>
      <c r="R233" s="228">
        <f>(SUM('1.  LRAMVA Summary'!M$54:M$80)+SUM('1.  LRAMVA Summary'!M$81:M$82)*(MONTH($E233)-1)/12)*$H233</f>
        <v>0</v>
      </c>
      <c r="S233" s="228">
        <f>(SUM('1.  LRAMVA Summary'!N$54:N$80)+SUM('1.  LRAMVA Summary'!N$81:N$82)*(MONTH($E233)-1)/12)*$H233</f>
        <v>0</v>
      </c>
      <c r="T233" s="228">
        <f>(SUM('1.  LRAMVA Summary'!O$54:O$80)+SUM('1.  LRAMVA Summary'!O$81:O$82)*(MONTH($E233)-1)/12)*$H233</f>
        <v>0</v>
      </c>
      <c r="U233" s="228">
        <f>(SUM('1.  LRAMVA Summary'!P$54:P$80)+SUM('1.  LRAMVA Summary'!P$81:P$82)*(MONTH($E233)-1)/12)*$H233</f>
        <v>0</v>
      </c>
      <c r="V233" s="228">
        <f>(SUM('1.  LRAMVA Summary'!Q$54:Q$80)+SUM('1.  LRAMVA Summary'!Q$81:Q$82)*(MONTH($E233)-1)/12)*$H233</f>
        <v>0</v>
      </c>
      <c r="W233" s="229">
        <f t="shared" si="108"/>
        <v>0</v>
      </c>
    </row>
    <row r="234" spans="5:23">
      <c r="E234" s="212">
        <v>45931</v>
      </c>
      <c r="F234" s="212" t="s">
        <v>751</v>
      </c>
      <c r="G234" s="213" t="s">
        <v>69</v>
      </c>
      <c r="H234" s="238"/>
      <c r="I234" s="228">
        <f>(SUM('1.  LRAMVA Summary'!D$54:D$80)+SUM('1.  LRAMVA Summary'!D$81:D$82)*(MONTH($E234)-1)/12)*$H234</f>
        <v>0</v>
      </c>
      <c r="J234" s="228">
        <f>(SUM('1.  LRAMVA Summary'!E$54:E$80)+SUM('1.  LRAMVA Summary'!E$81:E$82)*(MONTH($E234)-1)/12)*$H234</f>
        <v>0</v>
      </c>
      <c r="K234" s="228">
        <f>(SUM('1.  LRAMVA Summary'!F$54:F$80)+SUM('1.  LRAMVA Summary'!F$81:F$82)*(MONTH($E234)-1)/12)*$H234</f>
        <v>0</v>
      </c>
      <c r="L234" s="228">
        <f>(SUM('1.  LRAMVA Summary'!G$54:G$80)+SUM('1.  LRAMVA Summary'!G$81:G$82)*(MONTH($E234)-1)/12)*$H234</f>
        <v>0</v>
      </c>
      <c r="M234" s="228">
        <f>(SUM('1.  LRAMVA Summary'!H$54:H$80)+SUM('1.  LRAMVA Summary'!H$81:H$82)*(MONTH($E234)-1)/12)*$H234</f>
        <v>0</v>
      </c>
      <c r="N234" s="228">
        <f>(SUM('1.  LRAMVA Summary'!I$54:I$80)+SUM('1.  LRAMVA Summary'!I$81:I$82)*(MONTH($E234)-1)/12)*$H234</f>
        <v>0</v>
      </c>
      <c r="O234" s="228">
        <f>(SUM('1.  LRAMVA Summary'!J$54:J$80)+SUM('1.  LRAMVA Summary'!J$81:J$82)*(MONTH($E234)-1)/12)*$H234</f>
        <v>0</v>
      </c>
      <c r="P234" s="228">
        <f>(SUM('1.  LRAMVA Summary'!K$54:K$80)+SUM('1.  LRAMVA Summary'!K$81:K$82)*(MONTH($E234)-1)/12)*$H234</f>
        <v>0</v>
      </c>
      <c r="Q234" s="228">
        <f>(SUM('1.  LRAMVA Summary'!L$54:L$80)+SUM('1.  LRAMVA Summary'!L$81:L$82)*(MONTH($E234)-1)/12)*$H234</f>
        <v>0</v>
      </c>
      <c r="R234" s="228">
        <f>(SUM('1.  LRAMVA Summary'!M$54:M$80)+SUM('1.  LRAMVA Summary'!M$81:M$82)*(MONTH($E234)-1)/12)*$H234</f>
        <v>0</v>
      </c>
      <c r="S234" s="228">
        <f>(SUM('1.  LRAMVA Summary'!N$54:N$80)+SUM('1.  LRAMVA Summary'!N$81:N$82)*(MONTH($E234)-1)/12)*$H234</f>
        <v>0</v>
      </c>
      <c r="T234" s="228">
        <f>(SUM('1.  LRAMVA Summary'!O$54:O$80)+SUM('1.  LRAMVA Summary'!O$81:O$82)*(MONTH($E234)-1)/12)*$H234</f>
        <v>0</v>
      </c>
      <c r="U234" s="228">
        <f>(SUM('1.  LRAMVA Summary'!P$54:P$80)+SUM('1.  LRAMVA Summary'!P$81:P$82)*(MONTH($E234)-1)/12)*$H234</f>
        <v>0</v>
      </c>
      <c r="V234" s="228">
        <f>(SUM('1.  LRAMVA Summary'!Q$54:Q$80)+SUM('1.  LRAMVA Summary'!Q$81:Q$82)*(MONTH($E234)-1)/12)*$H234</f>
        <v>0</v>
      </c>
      <c r="W234" s="229">
        <f t="shared" si="108"/>
        <v>0</v>
      </c>
    </row>
    <row r="235" spans="5:23">
      <c r="E235" s="212">
        <v>45962</v>
      </c>
      <c r="F235" s="212" t="s">
        <v>751</v>
      </c>
      <c r="G235" s="213" t="s">
        <v>69</v>
      </c>
      <c r="H235" s="238"/>
      <c r="I235" s="228">
        <f>(SUM('1.  LRAMVA Summary'!D$54:D$80)+SUM('1.  LRAMVA Summary'!D$81:D$82)*(MONTH($E235)-1)/12)*$H235</f>
        <v>0</v>
      </c>
      <c r="J235" s="228">
        <f>(SUM('1.  LRAMVA Summary'!E$54:E$80)+SUM('1.  LRAMVA Summary'!E$81:E$82)*(MONTH($E235)-1)/12)*$H235</f>
        <v>0</v>
      </c>
      <c r="K235" s="228">
        <f>(SUM('1.  LRAMVA Summary'!F$54:F$80)+SUM('1.  LRAMVA Summary'!F$81:F$82)*(MONTH($E235)-1)/12)*$H235</f>
        <v>0</v>
      </c>
      <c r="L235" s="228">
        <f>(SUM('1.  LRAMVA Summary'!G$54:G$80)+SUM('1.  LRAMVA Summary'!G$81:G$82)*(MONTH($E235)-1)/12)*$H235</f>
        <v>0</v>
      </c>
      <c r="M235" s="228">
        <f>(SUM('1.  LRAMVA Summary'!H$54:H$80)+SUM('1.  LRAMVA Summary'!H$81:H$82)*(MONTH($E235)-1)/12)*$H235</f>
        <v>0</v>
      </c>
      <c r="N235" s="228">
        <f>(SUM('1.  LRAMVA Summary'!I$54:I$80)+SUM('1.  LRAMVA Summary'!I$81:I$82)*(MONTH($E235)-1)/12)*$H235</f>
        <v>0</v>
      </c>
      <c r="O235" s="228">
        <f>(SUM('1.  LRAMVA Summary'!J$54:J$80)+SUM('1.  LRAMVA Summary'!J$81:J$82)*(MONTH($E235)-1)/12)*$H235</f>
        <v>0</v>
      </c>
      <c r="P235" s="228">
        <f>(SUM('1.  LRAMVA Summary'!K$54:K$80)+SUM('1.  LRAMVA Summary'!K$81:K$82)*(MONTH($E235)-1)/12)*$H235</f>
        <v>0</v>
      </c>
      <c r="Q235" s="228">
        <f>(SUM('1.  LRAMVA Summary'!L$54:L$80)+SUM('1.  LRAMVA Summary'!L$81:L$82)*(MONTH($E235)-1)/12)*$H235</f>
        <v>0</v>
      </c>
      <c r="R235" s="228">
        <f>(SUM('1.  LRAMVA Summary'!M$54:M$80)+SUM('1.  LRAMVA Summary'!M$81:M$82)*(MONTH($E235)-1)/12)*$H235</f>
        <v>0</v>
      </c>
      <c r="S235" s="228">
        <f>(SUM('1.  LRAMVA Summary'!N$54:N$80)+SUM('1.  LRAMVA Summary'!N$81:N$82)*(MONTH($E235)-1)/12)*$H235</f>
        <v>0</v>
      </c>
      <c r="T235" s="228">
        <f>(SUM('1.  LRAMVA Summary'!O$54:O$80)+SUM('1.  LRAMVA Summary'!O$81:O$82)*(MONTH($E235)-1)/12)*$H235</f>
        <v>0</v>
      </c>
      <c r="U235" s="228">
        <f>(SUM('1.  LRAMVA Summary'!P$54:P$80)+SUM('1.  LRAMVA Summary'!P$81:P$82)*(MONTH($E235)-1)/12)*$H235</f>
        <v>0</v>
      </c>
      <c r="V235" s="228">
        <f>(SUM('1.  LRAMVA Summary'!Q$54:Q$80)+SUM('1.  LRAMVA Summary'!Q$81:Q$82)*(MONTH($E235)-1)/12)*$H235</f>
        <v>0</v>
      </c>
      <c r="W235" s="229">
        <f t="shared" si="108"/>
        <v>0</v>
      </c>
    </row>
    <row r="236" spans="5:23">
      <c r="E236" s="212">
        <v>45992</v>
      </c>
      <c r="F236" s="212" t="s">
        <v>751</v>
      </c>
      <c r="G236" s="213" t="s">
        <v>69</v>
      </c>
      <c r="H236" s="238"/>
      <c r="I236" s="228">
        <f>(SUM('1.  LRAMVA Summary'!D$54:D$80)+SUM('1.  LRAMVA Summary'!D$81:D$82)*(MONTH($E236)-1)/12)*$H236</f>
        <v>0</v>
      </c>
      <c r="J236" s="228">
        <f>(SUM('1.  LRAMVA Summary'!E$54:E$80)+SUM('1.  LRAMVA Summary'!E$81:E$82)*(MONTH($E236)-1)/12)*$H236</f>
        <v>0</v>
      </c>
      <c r="K236" s="228">
        <f>(SUM('1.  LRAMVA Summary'!F$54:F$80)+SUM('1.  LRAMVA Summary'!F$81:F$82)*(MONTH($E236)-1)/12)*$H236</f>
        <v>0</v>
      </c>
      <c r="L236" s="228">
        <f>(SUM('1.  LRAMVA Summary'!G$54:G$80)+SUM('1.  LRAMVA Summary'!G$81:G$82)*(MONTH($E236)-1)/12)*$H236</f>
        <v>0</v>
      </c>
      <c r="M236" s="228">
        <f>(SUM('1.  LRAMVA Summary'!H$54:H$80)+SUM('1.  LRAMVA Summary'!H$81:H$82)*(MONTH($E236)-1)/12)*$H236</f>
        <v>0</v>
      </c>
      <c r="N236" s="228">
        <f>(SUM('1.  LRAMVA Summary'!I$54:I$80)+SUM('1.  LRAMVA Summary'!I$81:I$82)*(MONTH($E236)-1)/12)*$H236</f>
        <v>0</v>
      </c>
      <c r="O236" s="228">
        <f>(SUM('1.  LRAMVA Summary'!J$54:J$80)+SUM('1.  LRAMVA Summary'!J$81:J$82)*(MONTH($E236)-1)/12)*$H236</f>
        <v>0</v>
      </c>
      <c r="P236" s="228">
        <f>(SUM('1.  LRAMVA Summary'!K$54:K$80)+SUM('1.  LRAMVA Summary'!K$81:K$82)*(MONTH($E236)-1)/12)*$H236</f>
        <v>0</v>
      </c>
      <c r="Q236" s="228">
        <f>(SUM('1.  LRAMVA Summary'!L$54:L$80)+SUM('1.  LRAMVA Summary'!L$81:L$82)*(MONTH($E236)-1)/12)*$H236</f>
        <v>0</v>
      </c>
      <c r="R236" s="228">
        <f>(SUM('1.  LRAMVA Summary'!M$54:M$80)+SUM('1.  LRAMVA Summary'!M$81:M$82)*(MONTH($E236)-1)/12)*$H236</f>
        <v>0</v>
      </c>
      <c r="S236" s="228">
        <f>(SUM('1.  LRAMVA Summary'!N$54:N$80)+SUM('1.  LRAMVA Summary'!N$81:N$82)*(MONTH($E236)-1)/12)*$H236</f>
        <v>0</v>
      </c>
      <c r="T236" s="228">
        <f>(SUM('1.  LRAMVA Summary'!O$54:O$80)+SUM('1.  LRAMVA Summary'!O$81:O$82)*(MONTH($E236)-1)/12)*$H236</f>
        <v>0</v>
      </c>
      <c r="U236" s="228">
        <f>(SUM('1.  LRAMVA Summary'!P$54:P$80)+SUM('1.  LRAMVA Summary'!P$81:P$82)*(MONTH($E236)-1)/12)*$H236</f>
        <v>0</v>
      </c>
      <c r="V236" s="228">
        <f>(SUM('1.  LRAMVA Summary'!Q$54:Q$80)+SUM('1.  LRAMVA Summary'!Q$81:Q$82)*(MONTH($E236)-1)/12)*$H236</f>
        <v>0</v>
      </c>
      <c r="W236" s="229">
        <f>SUM(I236:V236)</f>
        <v>0</v>
      </c>
    </row>
    <row r="237" spans="5:23" ht="15" thickBot="1">
      <c r="E237" s="214" t="s">
        <v>749</v>
      </c>
      <c r="F237" s="214"/>
      <c r="G237" s="215"/>
      <c r="H237" s="216"/>
      <c r="I237" s="217">
        <f>SUM(I224:I236)</f>
        <v>351.08392637632079</v>
      </c>
      <c r="J237" s="217">
        <f>SUM(J224:J236)</f>
        <v>792.4588104547729</v>
      </c>
      <c r="K237" s="217">
        <f t="shared" ref="K237:U237" si="109">SUM(K224:K236)</f>
        <v>298.77096494725561</v>
      </c>
      <c r="L237" s="217">
        <f t="shared" si="109"/>
        <v>0</v>
      </c>
      <c r="M237" s="217">
        <f>SUM(M224:M236)</f>
        <v>0</v>
      </c>
      <c r="N237" s="217">
        <f t="shared" si="109"/>
        <v>0</v>
      </c>
      <c r="O237" s="217">
        <f t="shared" si="109"/>
        <v>0</v>
      </c>
      <c r="P237" s="217">
        <f t="shared" si="109"/>
        <v>0</v>
      </c>
      <c r="Q237" s="217">
        <f t="shared" si="109"/>
        <v>0</v>
      </c>
      <c r="R237" s="217">
        <f t="shared" si="109"/>
        <v>0</v>
      </c>
      <c r="S237" s="217">
        <f t="shared" si="109"/>
        <v>0</v>
      </c>
      <c r="T237" s="217">
        <f t="shared" si="109"/>
        <v>0</v>
      </c>
      <c r="U237" s="217">
        <f t="shared" si="109"/>
        <v>0</v>
      </c>
      <c r="V237" s="217">
        <f>SUM(V224:V236)</f>
        <v>0</v>
      </c>
      <c r="W237" s="217">
        <f>SUM(W224:W236)</f>
        <v>1442.3137017783476</v>
      </c>
    </row>
    <row r="238" spans="5:23" ht="15" thickTop="1">
      <c r="E238" s="218" t="s">
        <v>67</v>
      </c>
      <c r="F238" s="218"/>
      <c r="G238" s="219"/>
      <c r="H238" s="220"/>
      <c r="I238" s="221"/>
      <c r="J238" s="221"/>
      <c r="K238" s="221"/>
      <c r="L238" s="221"/>
      <c r="M238" s="221"/>
      <c r="N238" s="221"/>
      <c r="O238" s="221"/>
      <c r="P238" s="221"/>
      <c r="Q238" s="221"/>
      <c r="R238" s="221"/>
      <c r="S238" s="221"/>
      <c r="T238" s="221"/>
      <c r="U238" s="221"/>
      <c r="V238" s="221"/>
      <c r="W238" s="222"/>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89" zoomScale="90" zoomScaleNormal="90" workbookViewId="0">
      <selection activeCell="G126" sqref="G126"/>
    </sheetView>
  </sheetViews>
  <sheetFormatPr defaultColWidth="9" defaultRowHeight="14.6" outlineLevelRow="1"/>
  <cols>
    <col min="1" max="1" width="6" style="12" customWidth="1"/>
    <col min="2" max="2" width="24.3046875" style="12" customWidth="1"/>
    <col min="3" max="3" width="11.3828125" style="12" customWidth="1"/>
    <col min="4" max="4" width="37.53515625" style="12" customWidth="1"/>
    <col min="5" max="5" width="35" style="12" bestFit="1" customWidth="1"/>
    <col min="6" max="6" width="26.53515625" style="12" customWidth="1"/>
    <col min="7" max="7" width="17" style="12" customWidth="1"/>
    <col min="8" max="8" width="19.3828125" style="12" customWidth="1"/>
    <col min="9" max="10" width="23" style="633" customWidth="1"/>
    <col min="11" max="11" width="2" style="16" customWidth="1"/>
    <col min="12" max="41" width="9" style="12"/>
    <col min="42" max="42" width="2" style="12" customWidth="1"/>
    <col min="43" max="43" width="12.535156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5"/>
      <c r="G12" s="176"/>
      <c r="H12" s="177"/>
      <c r="K12" s="177"/>
      <c r="L12" s="175"/>
      <c r="M12" s="175"/>
      <c r="N12" s="175"/>
      <c r="O12" s="175"/>
      <c r="P12" s="175"/>
      <c r="Q12" s="178"/>
    </row>
    <row r="13" spans="2:73" s="9" customFormat="1" ht="25.5" customHeight="1" outlineLevel="1" thickBot="1">
      <c r="B13" s="549"/>
      <c r="D13" s="635" t="s">
        <v>406</v>
      </c>
      <c r="E13" s="17"/>
      <c r="F13" s="175"/>
      <c r="G13" s="176"/>
      <c r="H13" s="177"/>
      <c r="K13" s="177"/>
      <c r="L13" s="175"/>
      <c r="M13" s="175"/>
      <c r="N13" s="175"/>
      <c r="O13" s="175"/>
      <c r="P13" s="175"/>
      <c r="Q13" s="178"/>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504</v>
      </c>
      <c r="C16" s="90"/>
      <c r="D16" s="613" t="s">
        <v>610</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604</v>
      </c>
      <c r="C17" s="90"/>
      <c r="D17" s="609" t="s">
        <v>582</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617</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616</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618</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628</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45">
      <c r="B23" s="180" t="s">
        <v>587</v>
      </c>
      <c r="H23" s="10"/>
      <c r="I23" s="10"/>
      <c r="J23" s="10"/>
    </row>
    <row r="24" spans="2:73" s="668" customFormat="1" ht="21" customHeight="1">
      <c r="B24" s="700" t="s">
        <v>591</v>
      </c>
      <c r="C24" s="917" t="s">
        <v>592</v>
      </c>
      <c r="D24" s="917"/>
      <c r="E24" s="917"/>
      <c r="F24" s="917"/>
      <c r="G24" s="917"/>
      <c r="H24" s="676" t="s">
        <v>589</v>
      </c>
      <c r="I24" s="676" t="s">
        <v>588</v>
      </c>
      <c r="J24" s="676" t="s">
        <v>590</v>
      </c>
      <c r="K24" s="667"/>
      <c r="L24" s="668" t="s">
        <v>592</v>
      </c>
      <c r="AQ24" s="668" t="s">
        <v>592</v>
      </c>
      <c r="BU24" s="667"/>
    </row>
    <row r="25" spans="2:73" s="248" customFormat="1" ht="49.5" customHeight="1">
      <c r="B25" s="243" t="s">
        <v>472</v>
      </c>
      <c r="C25" s="243" t="s">
        <v>211</v>
      </c>
      <c r="D25" s="626" t="s">
        <v>473</v>
      </c>
      <c r="E25" s="243" t="s">
        <v>208</v>
      </c>
      <c r="F25" s="243" t="s">
        <v>474</v>
      </c>
      <c r="G25" s="243" t="s">
        <v>475</v>
      </c>
      <c r="H25" s="626" t="s">
        <v>476</v>
      </c>
      <c r="I25" s="634" t="s">
        <v>580</v>
      </c>
      <c r="J25" s="641" t="s">
        <v>581</v>
      </c>
      <c r="K25" s="639"/>
      <c r="L25" s="244" t="s">
        <v>477</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478</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9"/>
      <c r="I26" s="632"/>
      <c r="J26" s="632"/>
      <c r="K26" s="640"/>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9">
      <c r="B27" s="690" t="s">
        <v>908</v>
      </c>
      <c r="C27" s="690" t="s">
        <v>909</v>
      </c>
      <c r="D27" s="690" t="s">
        <v>2</v>
      </c>
      <c r="E27" s="690" t="s">
        <v>910</v>
      </c>
      <c r="F27" s="690" t="s">
        <v>29</v>
      </c>
      <c r="G27" s="690" t="s">
        <v>911</v>
      </c>
      <c r="H27" s="690">
        <v>2011</v>
      </c>
      <c r="I27" s="642" t="s">
        <v>568</v>
      </c>
      <c r="J27" s="642" t="s">
        <v>586</v>
      </c>
      <c r="K27" s="631"/>
      <c r="L27" s="694">
        <v>0.61203342842688679</v>
      </c>
      <c r="M27" s="695">
        <v>0.61203342842688679</v>
      </c>
      <c r="N27" s="695">
        <v>0.61203342842688679</v>
      </c>
      <c r="O27" s="695">
        <v>2.7439233950105602E-2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1"/>
      <c r="AQ27" s="694">
        <v>571.70179169004348</v>
      </c>
      <c r="AR27" s="695">
        <v>571.70179169004348</v>
      </c>
      <c r="AS27" s="695">
        <v>571.70179169004348</v>
      </c>
      <c r="AT27" s="695">
        <v>48.925849185671922</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9">
      <c r="B28" s="690" t="s">
        <v>908</v>
      </c>
      <c r="C28" s="690" t="s">
        <v>909</v>
      </c>
      <c r="D28" s="690" t="s">
        <v>1</v>
      </c>
      <c r="E28" s="690" t="s">
        <v>910</v>
      </c>
      <c r="F28" s="690" t="s">
        <v>29</v>
      </c>
      <c r="G28" s="690" t="s">
        <v>911</v>
      </c>
      <c r="H28" s="690">
        <v>2011</v>
      </c>
      <c r="I28" s="642" t="s">
        <v>568</v>
      </c>
      <c r="J28" s="642" t="s">
        <v>586</v>
      </c>
      <c r="K28" s="631"/>
      <c r="L28" s="694">
        <v>3.2018817160411261</v>
      </c>
      <c r="M28" s="695">
        <v>3.2018817160411261</v>
      </c>
      <c r="N28" s="695">
        <v>3.2018817160411261</v>
      </c>
      <c r="O28" s="695">
        <v>2.8632622125128813</v>
      </c>
      <c r="P28" s="695">
        <v>2.3401269692362918</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1"/>
      <c r="AQ28" s="694">
        <v>21127.837540197204</v>
      </c>
      <c r="AR28" s="695">
        <v>21127.837540197204</v>
      </c>
      <c r="AS28" s="695">
        <v>21127.837540197204</v>
      </c>
      <c r="AT28" s="695">
        <v>20825.02555236045</v>
      </c>
      <c r="AU28" s="695">
        <v>17798.386775155835</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908</v>
      </c>
      <c r="C29" s="690" t="s">
        <v>909</v>
      </c>
      <c r="D29" s="690" t="s">
        <v>5</v>
      </c>
      <c r="E29" s="690" t="s">
        <v>910</v>
      </c>
      <c r="F29" s="690" t="s">
        <v>29</v>
      </c>
      <c r="G29" s="690" t="s">
        <v>911</v>
      </c>
      <c r="H29" s="690">
        <v>2011</v>
      </c>
      <c r="I29" s="642" t="s">
        <v>568</v>
      </c>
      <c r="J29" s="642" t="s">
        <v>586</v>
      </c>
      <c r="K29" s="631"/>
      <c r="L29" s="694">
        <v>1.4447378706781719</v>
      </c>
      <c r="M29" s="695">
        <v>1.4447378706781719</v>
      </c>
      <c r="N29" s="695">
        <v>1.4447378706781719</v>
      </c>
      <c r="O29" s="695">
        <v>1.4447378706781719</v>
      </c>
      <c r="P29" s="695">
        <v>1.3441052287007755</v>
      </c>
      <c r="Q29" s="695">
        <v>1.2341683062838895</v>
      </c>
      <c r="R29" s="695">
        <v>0.99829743989073083</v>
      </c>
      <c r="S29" s="695">
        <v>0.99179766103001998</v>
      </c>
      <c r="T29" s="695">
        <v>1.2023672254243025</v>
      </c>
      <c r="U29" s="695">
        <v>0.57036247371595528</v>
      </c>
      <c r="V29" s="695">
        <v>8.1110981990246342E-2</v>
      </c>
      <c r="W29" s="695">
        <v>8.1077243745729513E-2</v>
      </c>
      <c r="X29" s="695">
        <v>8.1077243745729513E-2</v>
      </c>
      <c r="Y29" s="695">
        <v>7.5254047626507836E-2</v>
      </c>
      <c r="Z29" s="695">
        <v>7.5254047626507836E-2</v>
      </c>
      <c r="AA29" s="695">
        <v>6.3517205878581451E-2</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1"/>
      <c r="AQ29" s="694">
        <v>25249.920719949194</v>
      </c>
      <c r="AR29" s="695">
        <v>25249.920719949194</v>
      </c>
      <c r="AS29" s="695">
        <v>25249.920719949194</v>
      </c>
      <c r="AT29" s="695">
        <v>25249.920719949194</v>
      </c>
      <c r="AU29" s="695">
        <v>23076.568012323121</v>
      </c>
      <c r="AV29" s="695">
        <v>20702.271727262025</v>
      </c>
      <c r="AW29" s="695">
        <v>15608.19314547519</v>
      </c>
      <c r="AX29" s="695">
        <v>15551.255082655363</v>
      </c>
      <c r="AY29" s="695">
        <v>20098.904075342536</v>
      </c>
      <c r="AZ29" s="695">
        <v>6449.5631520822544</v>
      </c>
      <c r="BA29" s="695">
        <v>2322.2790330302664</v>
      </c>
      <c r="BB29" s="695">
        <v>2044.2373028663915</v>
      </c>
      <c r="BC29" s="695">
        <v>2044.2373028663915</v>
      </c>
      <c r="BD29" s="695">
        <v>1509.7551095819233</v>
      </c>
      <c r="BE29" s="695">
        <v>1509.7551095819233</v>
      </c>
      <c r="BF29" s="695">
        <v>1371.7744924958276</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9">
      <c r="B30" s="690" t="s">
        <v>908</v>
      </c>
      <c r="C30" s="690" t="s">
        <v>909</v>
      </c>
      <c r="D30" s="690" t="s">
        <v>4</v>
      </c>
      <c r="E30" s="690" t="s">
        <v>910</v>
      </c>
      <c r="F30" s="690" t="s">
        <v>29</v>
      </c>
      <c r="G30" s="690" t="s">
        <v>911</v>
      </c>
      <c r="H30" s="690">
        <v>2011</v>
      </c>
      <c r="I30" s="642" t="s">
        <v>568</v>
      </c>
      <c r="J30" s="642" t="s">
        <v>586</v>
      </c>
      <c r="K30" s="631"/>
      <c r="L30" s="694">
        <v>0.98797628256481529</v>
      </c>
      <c r="M30" s="695">
        <v>0.98797628256481529</v>
      </c>
      <c r="N30" s="695">
        <v>0.98797628256481529</v>
      </c>
      <c r="O30" s="695">
        <v>0.98797628256481529</v>
      </c>
      <c r="P30" s="695">
        <v>0.92828997675566072</v>
      </c>
      <c r="Q30" s="695">
        <v>0.86308520182224069</v>
      </c>
      <c r="R30" s="695">
        <v>0.72888380830106336</v>
      </c>
      <c r="S30" s="695">
        <v>0.72118724476123741</v>
      </c>
      <c r="T30" s="695">
        <v>0.84607832550381212</v>
      </c>
      <c r="U30" s="695">
        <v>0.47122948777006546</v>
      </c>
      <c r="V30" s="695">
        <v>5.8543121756064895E-2</v>
      </c>
      <c r="W30" s="695">
        <v>5.8507009486314071E-2</v>
      </c>
      <c r="X30" s="695">
        <v>5.8507009486314071E-2</v>
      </c>
      <c r="Y30" s="695">
        <v>5.7421148286187586E-2</v>
      </c>
      <c r="Z30" s="695">
        <v>5.7421148286187586E-2</v>
      </c>
      <c r="AA30" s="695">
        <v>5.4535233553408911E-2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1"/>
      <c r="AQ30" s="694">
        <v>16029.066128990948</v>
      </c>
      <c r="AR30" s="695">
        <v>16029.066128990948</v>
      </c>
      <c r="AS30" s="695">
        <v>16029.066128990948</v>
      </c>
      <c r="AT30" s="695">
        <v>16029.066128990948</v>
      </c>
      <c r="AU30" s="695">
        <v>14740.027187057369</v>
      </c>
      <c r="AV30" s="695">
        <v>13331.806441113649</v>
      </c>
      <c r="AW30" s="695">
        <v>10433.472896000578</v>
      </c>
      <c r="AX30" s="695">
        <v>10366.050999391702</v>
      </c>
      <c r="AY30" s="695">
        <v>13063.310687269002</v>
      </c>
      <c r="AZ30" s="695">
        <v>4967.7393057473691</v>
      </c>
      <c r="BA30" s="695">
        <v>1608.9913601686762</v>
      </c>
      <c r="BB30" s="695">
        <v>1311.3849462766232</v>
      </c>
      <c r="BC30" s="695">
        <v>1311.3849462766232</v>
      </c>
      <c r="BD30" s="695">
        <v>1211.7191503865681</v>
      </c>
      <c r="BE30" s="695">
        <v>1211.7191503865681</v>
      </c>
      <c r="BF30" s="695">
        <v>1177.7917699005006</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9">
      <c r="B31" s="690" t="s">
        <v>908</v>
      </c>
      <c r="C31" s="690" t="s">
        <v>912</v>
      </c>
      <c r="D31" s="690" t="s">
        <v>21</v>
      </c>
      <c r="E31" s="690" t="s">
        <v>910</v>
      </c>
      <c r="F31" s="690" t="s">
        <v>913</v>
      </c>
      <c r="G31" s="690" t="s">
        <v>911</v>
      </c>
      <c r="H31" s="690">
        <v>2011</v>
      </c>
      <c r="I31" s="642" t="s">
        <v>568</v>
      </c>
      <c r="J31" s="642" t="s">
        <v>586</v>
      </c>
      <c r="K31" s="631"/>
      <c r="L31" s="694">
        <v>30.74989259255862</v>
      </c>
      <c r="M31" s="695">
        <v>30.74989259255862</v>
      </c>
      <c r="N31" s="695">
        <v>30.74989259255862</v>
      </c>
      <c r="O31" s="695">
        <v>17.600335690506402</v>
      </c>
      <c r="P31" s="695">
        <v>17.600335690506402</v>
      </c>
      <c r="Q31" s="695">
        <v>17.600335690506402</v>
      </c>
      <c r="R31" s="695">
        <v>2.9564324025817905</v>
      </c>
      <c r="S31" s="695">
        <v>2.9564324025817905</v>
      </c>
      <c r="T31" s="695">
        <v>2.9564324025817905</v>
      </c>
      <c r="U31" s="695">
        <v>2.9564324025817905</v>
      </c>
      <c r="V31" s="695">
        <v>2.7075666976099795</v>
      </c>
      <c r="W31" s="695">
        <v>2.7075666976099795</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1"/>
      <c r="AQ31" s="694">
        <v>85801.264972252407</v>
      </c>
      <c r="AR31" s="695">
        <v>85801.264972252407</v>
      </c>
      <c r="AS31" s="695">
        <v>85801.264972252407</v>
      </c>
      <c r="AT31" s="695">
        <v>45167.903713551219</v>
      </c>
      <c r="AU31" s="695">
        <v>45167.903713551219</v>
      </c>
      <c r="AV31" s="695">
        <v>45167.903713551219</v>
      </c>
      <c r="AW31" s="695">
        <v>8658.8217042408505</v>
      </c>
      <c r="AX31" s="695">
        <v>8658.8217042408505</v>
      </c>
      <c r="AY31" s="695">
        <v>8658.8217042408505</v>
      </c>
      <c r="AZ31" s="695">
        <v>8658.8217042408505</v>
      </c>
      <c r="BA31" s="695">
        <v>7022.3871812543975</v>
      </c>
      <c r="BB31" s="695">
        <v>7022.3871812543975</v>
      </c>
      <c r="BC31" s="695">
        <v>0</v>
      </c>
      <c r="BD31" s="695">
        <v>0</v>
      </c>
      <c r="BE31" s="695">
        <v>0</v>
      </c>
      <c r="BF31" s="695">
        <v>0</v>
      </c>
      <c r="BG31" s="695">
        <v>0</v>
      </c>
      <c r="BH31" s="695">
        <v>0</v>
      </c>
      <c r="BI31" s="695">
        <v>0</v>
      </c>
      <c r="BJ31" s="695">
        <v>0</v>
      </c>
      <c r="BK31" s="695">
        <v>0</v>
      </c>
      <c r="BL31" s="695">
        <v>0</v>
      </c>
      <c r="BM31" s="695">
        <v>0</v>
      </c>
      <c r="BN31" s="695">
        <v>0</v>
      </c>
      <c r="BO31" s="695">
        <v>0</v>
      </c>
      <c r="BP31" s="695">
        <v>0</v>
      </c>
      <c r="BQ31" s="695">
        <v>0</v>
      </c>
      <c r="BR31" s="695">
        <v>0</v>
      </c>
      <c r="BS31" s="695">
        <v>0</v>
      </c>
      <c r="BT31" s="696">
        <v>0</v>
      </c>
      <c r="BU31" s="16"/>
    </row>
    <row r="32" spans="2:73" s="17" customFormat="1" ht="15.9">
      <c r="B32" s="690" t="s">
        <v>908</v>
      </c>
      <c r="C32" s="690" t="s">
        <v>914</v>
      </c>
      <c r="D32" s="690" t="s">
        <v>17</v>
      </c>
      <c r="E32" s="690" t="s">
        <v>910</v>
      </c>
      <c r="F32" s="690" t="s">
        <v>913</v>
      </c>
      <c r="G32" s="690" t="s">
        <v>911</v>
      </c>
      <c r="H32" s="690">
        <v>2011</v>
      </c>
      <c r="I32" s="642" t="s">
        <v>568</v>
      </c>
      <c r="J32" s="642" t="s">
        <v>586</v>
      </c>
      <c r="K32" s="631"/>
      <c r="L32" s="694">
        <v>4.5158117784205726E-2</v>
      </c>
      <c r="M32" s="695">
        <v>4.5158117784205726E-2</v>
      </c>
      <c r="N32" s="695">
        <v>4.5158117784205726E-2</v>
      </c>
      <c r="O32" s="695">
        <v>4.5158117784205726E-2</v>
      </c>
      <c r="P32" s="695">
        <v>4.5158117784205726E-2</v>
      </c>
      <c r="Q32" s="695">
        <v>4.5158117784205726E-2</v>
      </c>
      <c r="R32" s="695">
        <v>4.5158117784205726E-2</v>
      </c>
      <c r="S32" s="695">
        <v>4.5158117784205726E-2</v>
      </c>
      <c r="T32" s="695">
        <v>4.5158117784205726E-2</v>
      </c>
      <c r="U32" s="695">
        <v>4.5158117784205726E-2</v>
      </c>
      <c r="V32" s="695">
        <v>4.5158117784205726E-2</v>
      </c>
      <c r="W32" s="695">
        <v>4.5158117784205726E-2</v>
      </c>
      <c r="X32" s="695">
        <v>4.5158117784205726E-2</v>
      </c>
      <c r="Y32" s="695">
        <v>4.5158117784205726E-2</v>
      </c>
      <c r="Z32" s="695">
        <v>4.5158117784205726E-2</v>
      </c>
      <c r="AA32" s="695">
        <v>4.5158117784205726E-2</v>
      </c>
      <c r="AB32" s="695">
        <v>4.5158117784205726E-2</v>
      </c>
      <c r="AC32" s="695">
        <v>4.5158117784205726E-2</v>
      </c>
      <c r="AD32" s="695">
        <v>4.5158117784205726E-2</v>
      </c>
      <c r="AE32" s="695">
        <v>4.5158117784205726E-2</v>
      </c>
      <c r="AF32" s="695">
        <v>4.5158117784205726E-2</v>
      </c>
      <c r="AG32" s="695">
        <v>4.5158117784205726E-2</v>
      </c>
      <c r="AH32" s="695">
        <v>4.5158117784205726E-2</v>
      </c>
      <c r="AI32" s="695">
        <v>4.5158117784205726E-2</v>
      </c>
      <c r="AJ32" s="695">
        <v>4.5158117784205726E-2</v>
      </c>
      <c r="AK32" s="695">
        <v>4.5158117784205726E-2</v>
      </c>
      <c r="AL32" s="695">
        <v>0</v>
      </c>
      <c r="AM32" s="695">
        <v>0</v>
      </c>
      <c r="AN32" s="695">
        <v>0</v>
      </c>
      <c r="AO32" s="696">
        <v>0</v>
      </c>
      <c r="AP32" s="631"/>
      <c r="AQ32" s="694">
        <v>231.93209293968062</v>
      </c>
      <c r="AR32" s="695">
        <v>231.93209293968062</v>
      </c>
      <c r="AS32" s="695">
        <v>231.93209293968062</v>
      </c>
      <c r="AT32" s="695">
        <v>231.93209293968062</v>
      </c>
      <c r="AU32" s="695">
        <v>231.93209293968062</v>
      </c>
      <c r="AV32" s="695">
        <v>231.93209293968062</v>
      </c>
      <c r="AW32" s="695">
        <v>231.93209293968062</v>
      </c>
      <c r="AX32" s="695">
        <v>231.93209293968062</v>
      </c>
      <c r="AY32" s="695">
        <v>231.93209293968062</v>
      </c>
      <c r="AZ32" s="695">
        <v>231.93209293968062</v>
      </c>
      <c r="BA32" s="695">
        <v>231.93209293968062</v>
      </c>
      <c r="BB32" s="695">
        <v>231.93209293968062</v>
      </c>
      <c r="BC32" s="695">
        <v>231.93209293968062</v>
      </c>
      <c r="BD32" s="695">
        <v>231.93209293968062</v>
      </c>
      <c r="BE32" s="695">
        <v>231.93209293968062</v>
      </c>
      <c r="BF32" s="695">
        <v>231.93209293968062</v>
      </c>
      <c r="BG32" s="695">
        <v>231.93209293968062</v>
      </c>
      <c r="BH32" s="695">
        <v>231.93209293968062</v>
      </c>
      <c r="BI32" s="695">
        <v>231.93209293968062</v>
      </c>
      <c r="BJ32" s="695">
        <v>231.93209293968062</v>
      </c>
      <c r="BK32" s="695">
        <v>231.93209293968062</v>
      </c>
      <c r="BL32" s="695">
        <v>231.93209293968062</v>
      </c>
      <c r="BM32" s="695">
        <v>231.93209293968062</v>
      </c>
      <c r="BN32" s="695">
        <v>231.93209293968062</v>
      </c>
      <c r="BO32" s="695">
        <v>231.93209293968062</v>
      </c>
      <c r="BP32" s="695">
        <v>231.93209293968062</v>
      </c>
      <c r="BQ32" s="695">
        <v>0</v>
      </c>
      <c r="BR32" s="695">
        <v>0</v>
      </c>
      <c r="BS32" s="695">
        <v>0</v>
      </c>
      <c r="BT32" s="696">
        <v>0</v>
      </c>
      <c r="BU32" s="16"/>
    </row>
    <row r="33" spans="2:73" s="17" customFormat="1" ht="15.9">
      <c r="B33" s="690" t="s">
        <v>908</v>
      </c>
      <c r="C33" s="690" t="s">
        <v>909</v>
      </c>
      <c r="D33" s="690" t="s">
        <v>3</v>
      </c>
      <c r="E33" s="690" t="s">
        <v>910</v>
      </c>
      <c r="F33" s="690" t="s">
        <v>29</v>
      </c>
      <c r="G33" s="690" t="s">
        <v>911</v>
      </c>
      <c r="H33" s="690">
        <v>2011</v>
      </c>
      <c r="I33" s="642" t="s">
        <v>568</v>
      </c>
      <c r="J33" s="642" t="s">
        <v>586</v>
      </c>
      <c r="K33" s="631"/>
      <c r="L33" s="694">
        <v>0.35394291479586526</v>
      </c>
      <c r="M33" s="695">
        <v>0.35394291479586526</v>
      </c>
      <c r="N33" s="695">
        <v>0.35394291479586526</v>
      </c>
      <c r="O33" s="695">
        <v>0.35394291479586526</v>
      </c>
      <c r="P33" s="695">
        <v>0.35394291479586526</v>
      </c>
      <c r="Q33" s="695">
        <v>0.35394291479586526</v>
      </c>
      <c r="R33" s="695">
        <v>0.35394291479586526</v>
      </c>
      <c r="S33" s="695">
        <v>0.35394291479586526</v>
      </c>
      <c r="T33" s="695">
        <v>0.35394291479586526</v>
      </c>
      <c r="U33" s="695">
        <v>0.35394291479586526</v>
      </c>
      <c r="V33" s="695">
        <v>0.35394291479586526</v>
      </c>
      <c r="W33" s="695">
        <v>0.35394291479586526</v>
      </c>
      <c r="X33" s="695">
        <v>0.35394291479586526</v>
      </c>
      <c r="Y33" s="695">
        <v>0.35394291479586526</v>
      </c>
      <c r="Z33" s="695">
        <v>0.35394291479586526</v>
      </c>
      <c r="AA33" s="695">
        <v>0.35394291479586526</v>
      </c>
      <c r="AB33" s="695">
        <v>0.35394291479586526</v>
      </c>
      <c r="AC33" s="695">
        <v>0.35394291479586526</v>
      </c>
      <c r="AD33" s="695">
        <v>0.29828663598316235</v>
      </c>
      <c r="AE33" s="695">
        <v>0</v>
      </c>
      <c r="AF33" s="695">
        <v>0</v>
      </c>
      <c r="AG33" s="695">
        <v>0</v>
      </c>
      <c r="AH33" s="695">
        <v>0</v>
      </c>
      <c r="AI33" s="695">
        <v>0</v>
      </c>
      <c r="AJ33" s="695">
        <v>0</v>
      </c>
      <c r="AK33" s="695">
        <v>0</v>
      </c>
      <c r="AL33" s="695">
        <v>0</v>
      </c>
      <c r="AM33" s="695">
        <v>0</v>
      </c>
      <c r="AN33" s="695">
        <v>0</v>
      </c>
      <c r="AO33" s="696">
        <v>0</v>
      </c>
      <c r="AP33" s="631"/>
      <c r="AQ33" s="694">
        <v>662.71579635862327</v>
      </c>
      <c r="AR33" s="695">
        <v>662.71579635862327</v>
      </c>
      <c r="AS33" s="695">
        <v>662.71579635862327</v>
      </c>
      <c r="AT33" s="695">
        <v>662.71579635862327</v>
      </c>
      <c r="AU33" s="695">
        <v>662.71579635862327</v>
      </c>
      <c r="AV33" s="695">
        <v>662.71579635862327</v>
      </c>
      <c r="AW33" s="695">
        <v>662.71579635862327</v>
      </c>
      <c r="AX33" s="695">
        <v>662.71579635862327</v>
      </c>
      <c r="AY33" s="695">
        <v>662.71579635862327</v>
      </c>
      <c r="AZ33" s="695">
        <v>662.71579635862327</v>
      </c>
      <c r="BA33" s="695">
        <v>662.71579635862327</v>
      </c>
      <c r="BB33" s="695">
        <v>662.71579635862327</v>
      </c>
      <c r="BC33" s="695">
        <v>662.71579635862327</v>
      </c>
      <c r="BD33" s="695">
        <v>662.71579635862327</v>
      </c>
      <c r="BE33" s="695">
        <v>662.71579635862327</v>
      </c>
      <c r="BF33" s="695">
        <v>662.71579635862327</v>
      </c>
      <c r="BG33" s="695">
        <v>662.71579635862327</v>
      </c>
      <c r="BH33" s="695">
        <v>662.71579635862327</v>
      </c>
      <c r="BI33" s="695">
        <v>612.9434721564503</v>
      </c>
      <c r="BJ33" s="695">
        <v>0</v>
      </c>
      <c r="BK33" s="695">
        <v>0</v>
      </c>
      <c r="BL33" s="695">
        <v>0</v>
      </c>
      <c r="BM33" s="695">
        <v>0</v>
      </c>
      <c r="BN33" s="695">
        <v>0</v>
      </c>
      <c r="BO33" s="695">
        <v>0</v>
      </c>
      <c r="BP33" s="695">
        <v>0</v>
      </c>
      <c r="BQ33" s="695">
        <v>0</v>
      </c>
      <c r="BR33" s="695">
        <v>0</v>
      </c>
      <c r="BS33" s="695">
        <v>0</v>
      </c>
      <c r="BT33" s="696">
        <v>0</v>
      </c>
      <c r="BU33" s="16"/>
    </row>
    <row r="34" spans="2:73" s="17" customFormat="1" ht="15.9">
      <c r="B34" s="690" t="s">
        <v>908</v>
      </c>
      <c r="C34" s="690" t="s">
        <v>909</v>
      </c>
      <c r="D34" s="690" t="s">
        <v>6</v>
      </c>
      <c r="E34" s="690" t="s">
        <v>910</v>
      </c>
      <c r="F34" s="690" t="s">
        <v>29</v>
      </c>
      <c r="G34" s="690" t="s">
        <v>911</v>
      </c>
      <c r="H34" s="690">
        <v>2011</v>
      </c>
      <c r="I34" s="642" t="s">
        <v>568</v>
      </c>
      <c r="J34" s="642" t="s">
        <v>586</v>
      </c>
      <c r="K34" s="631"/>
      <c r="L34" s="694">
        <v>0</v>
      </c>
      <c r="M34" s="695">
        <v>0</v>
      </c>
      <c r="N34" s="695">
        <v>0</v>
      </c>
      <c r="O34" s="695">
        <v>0</v>
      </c>
      <c r="P34" s="695">
        <v>0</v>
      </c>
      <c r="Q34" s="695">
        <v>0</v>
      </c>
      <c r="R34" s="695">
        <v>0</v>
      </c>
      <c r="S34" s="695">
        <v>0</v>
      </c>
      <c r="T34" s="695">
        <v>0</v>
      </c>
      <c r="U34" s="695">
        <v>0</v>
      </c>
      <c r="V34" s="695">
        <v>0</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1"/>
      <c r="AQ34" s="694">
        <v>0</v>
      </c>
      <c r="AR34" s="695">
        <v>0</v>
      </c>
      <c r="AS34" s="695">
        <v>0</v>
      </c>
      <c r="AT34" s="695">
        <v>0</v>
      </c>
      <c r="AU34" s="695">
        <v>0</v>
      </c>
      <c r="AV34" s="695">
        <v>0</v>
      </c>
      <c r="AW34" s="695">
        <v>0</v>
      </c>
      <c r="AX34" s="695">
        <v>0</v>
      </c>
      <c r="AY34" s="695">
        <v>0</v>
      </c>
      <c r="AZ34" s="695">
        <v>0</v>
      </c>
      <c r="BA34" s="695">
        <v>0</v>
      </c>
      <c r="BB34" s="695">
        <v>0</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9">
      <c r="B35" s="690" t="s">
        <v>908</v>
      </c>
      <c r="C35" s="690" t="s">
        <v>912</v>
      </c>
      <c r="D35" s="690" t="s">
        <v>22</v>
      </c>
      <c r="E35" s="690" t="s">
        <v>910</v>
      </c>
      <c r="F35" s="690" t="s">
        <v>913</v>
      </c>
      <c r="G35" s="690" t="s">
        <v>911</v>
      </c>
      <c r="H35" s="690">
        <v>2011</v>
      </c>
      <c r="I35" s="642" t="s">
        <v>568</v>
      </c>
      <c r="J35" s="642" t="s">
        <v>586</v>
      </c>
      <c r="K35" s="631"/>
      <c r="L35" s="694">
        <v>12.04709011519334</v>
      </c>
      <c r="M35" s="695">
        <v>12.04709011519334</v>
      </c>
      <c r="N35" s="695">
        <v>12.04709011519334</v>
      </c>
      <c r="O35" s="695">
        <v>12.04709011519334</v>
      </c>
      <c r="P35" s="695">
        <v>12.04709011519334</v>
      </c>
      <c r="Q35" s="695">
        <v>12.04709011519334</v>
      </c>
      <c r="R35" s="695">
        <v>12.04709011519334</v>
      </c>
      <c r="S35" s="695">
        <v>12.04709011519334</v>
      </c>
      <c r="T35" s="695">
        <v>12.04709011519334</v>
      </c>
      <c r="U35" s="695">
        <v>0</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1"/>
      <c r="AQ35" s="694">
        <v>57789.694297083537</v>
      </c>
      <c r="AR35" s="695">
        <v>57789.694297083537</v>
      </c>
      <c r="AS35" s="695">
        <v>57789.694297083537</v>
      </c>
      <c r="AT35" s="695">
        <v>57789.694297083537</v>
      </c>
      <c r="AU35" s="695">
        <v>57789.694297083537</v>
      </c>
      <c r="AV35" s="695">
        <v>57789.694297083537</v>
      </c>
      <c r="AW35" s="695">
        <v>57789.694297083537</v>
      </c>
      <c r="AX35" s="695">
        <v>57789.694297083537</v>
      </c>
      <c r="AY35" s="695">
        <v>57789.694297083537</v>
      </c>
      <c r="AZ35" s="695">
        <v>0</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9">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9">
      <c r="B37" s="690" t="s">
        <v>915</v>
      </c>
      <c r="C37" s="690" t="s">
        <v>909</v>
      </c>
      <c r="D37" s="690" t="s">
        <v>5</v>
      </c>
      <c r="E37" s="690" t="s">
        <v>910</v>
      </c>
      <c r="F37" s="690" t="s">
        <v>29</v>
      </c>
      <c r="G37" s="690" t="s">
        <v>911</v>
      </c>
      <c r="H37" s="690">
        <v>2011</v>
      </c>
      <c r="I37" s="642" t="s">
        <v>569</v>
      </c>
      <c r="J37" s="642" t="s">
        <v>579</v>
      </c>
      <c r="K37" s="631"/>
      <c r="L37" s="694">
        <v>9.2677572817182835E-2</v>
      </c>
      <c r="M37" s="695">
        <v>9.2677572817182835E-2</v>
      </c>
      <c r="N37" s="695">
        <v>9.2677572817182835E-2</v>
      </c>
      <c r="O37" s="695">
        <v>9.2677572817182835E-2</v>
      </c>
      <c r="P37" s="695">
        <v>9.2677572817182835E-2</v>
      </c>
      <c r="Q37" s="695">
        <v>8.4748084223939105E-2</v>
      </c>
      <c r="R37" s="695">
        <v>4.8429629657345409E-2</v>
      </c>
      <c r="S37" s="695">
        <v>4.8408225385100326E-2</v>
      </c>
      <c r="T37" s="695">
        <v>4.8408225385100326E-2</v>
      </c>
      <c r="U37" s="695">
        <v>1.5200655307102936E-2</v>
      </c>
      <c r="V37" s="695">
        <v>6.3156838739598879E-3</v>
      </c>
      <c r="W37" s="695">
        <v>6.3139932216534503E-3</v>
      </c>
      <c r="X37" s="695">
        <v>6.3139932216534503E-3</v>
      </c>
      <c r="Y37" s="695">
        <v>6.0236777146251107E-3</v>
      </c>
      <c r="Z37" s="695">
        <v>6.0236777146251107E-3</v>
      </c>
      <c r="AA37" s="695">
        <v>6.0103845442064409E-3</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1"/>
      <c r="AQ37" s="694">
        <v>1875.9847918584367</v>
      </c>
      <c r="AR37" s="695">
        <v>1875.9847918584367</v>
      </c>
      <c r="AS37" s="695">
        <v>1875.9847918584367</v>
      </c>
      <c r="AT37" s="695">
        <v>1875.9847918584367</v>
      </c>
      <c r="AU37" s="695">
        <v>1875.9847918584367</v>
      </c>
      <c r="AV37" s="695">
        <v>1704.7324510117439</v>
      </c>
      <c r="AW37" s="695">
        <v>920.36656318351618</v>
      </c>
      <c r="AX37" s="695">
        <v>920.17906175864925</v>
      </c>
      <c r="AY37" s="695">
        <v>920.17906175864925</v>
      </c>
      <c r="AZ37" s="695">
        <v>202.99862284193276</v>
      </c>
      <c r="BA37" s="695">
        <v>170.54145203829435</v>
      </c>
      <c r="BB37" s="695">
        <v>156.60854298746503</v>
      </c>
      <c r="BC37" s="695">
        <v>156.60854298746503</v>
      </c>
      <c r="BD37" s="695">
        <v>129.96192732071694</v>
      </c>
      <c r="BE37" s="695">
        <v>129.96192732071694</v>
      </c>
      <c r="BF37" s="695">
        <v>129.80565019806397</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9">
      <c r="B38" s="690" t="s">
        <v>915</v>
      </c>
      <c r="C38" s="690" t="s">
        <v>909</v>
      </c>
      <c r="D38" s="690" t="s">
        <v>4</v>
      </c>
      <c r="E38" s="690" t="s">
        <v>910</v>
      </c>
      <c r="F38" s="690" t="s">
        <v>29</v>
      </c>
      <c r="G38" s="690" t="s">
        <v>911</v>
      </c>
      <c r="H38" s="690">
        <v>2011</v>
      </c>
      <c r="I38" s="642" t="s">
        <v>569</v>
      </c>
      <c r="J38" s="642" t="s">
        <v>579</v>
      </c>
      <c r="K38" s="631"/>
      <c r="L38" s="694">
        <v>1.3832367531447384E-2</v>
      </c>
      <c r="M38" s="695">
        <v>1.3832367531447384E-2</v>
      </c>
      <c r="N38" s="695">
        <v>1.3832367531447384E-2</v>
      </c>
      <c r="O38" s="695">
        <v>1.3832367531447384E-2</v>
      </c>
      <c r="P38" s="695">
        <v>1.3832367531447384E-2</v>
      </c>
      <c r="Q38" s="695">
        <v>1.2885737874714051E-2</v>
      </c>
      <c r="R38" s="695">
        <v>9.012926953581038E-3</v>
      </c>
      <c r="S38" s="695">
        <v>8.9922927349756054E-3</v>
      </c>
      <c r="T38" s="695">
        <v>8.9922927349756054E-3</v>
      </c>
      <c r="U38" s="695">
        <v>5.0279424122237765E-3</v>
      </c>
      <c r="V38" s="695">
        <v>6.6462575433712159E-4</v>
      </c>
      <c r="W38" s="695">
        <v>6.6392469990560318E-4</v>
      </c>
      <c r="X38" s="695">
        <v>6.6392469990560318E-4</v>
      </c>
      <c r="Y38" s="695">
        <v>6.4668641908394533E-4</v>
      </c>
      <c r="Z38" s="695">
        <v>6.4668641908394533E-4</v>
      </c>
      <c r="AA38" s="695">
        <v>6.3485889968731149E-4</v>
      </c>
      <c r="AB38" s="695">
        <v>0</v>
      </c>
      <c r="AC38" s="695">
        <v>0</v>
      </c>
      <c r="AD38" s="695">
        <v>0</v>
      </c>
      <c r="AE38" s="695">
        <v>0</v>
      </c>
      <c r="AF38" s="695">
        <v>0</v>
      </c>
      <c r="AG38" s="695">
        <v>0</v>
      </c>
      <c r="AH38" s="695">
        <v>0</v>
      </c>
      <c r="AI38" s="695">
        <v>0</v>
      </c>
      <c r="AJ38" s="695">
        <v>0</v>
      </c>
      <c r="AK38" s="695">
        <v>0</v>
      </c>
      <c r="AL38" s="695">
        <v>0</v>
      </c>
      <c r="AM38" s="695">
        <v>0</v>
      </c>
      <c r="AN38" s="695">
        <v>0</v>
      </c>
      <c r="AO38" s="696">
        <v>0</v>
      </c>
      <c r="AP38" s="631"/>
      <c r="AQ38" s="694">
        <v>236.84484221091736</v>
      </c>
      <c r="AR38" s="695">
        <v>236.84484221091736</v>
      </c>
      <c r="AS38" s="695">
        <v>236.84484221091736</v>
      </c>
      <c r="AT38" s="695">
        <v>236.84484221091736</v>
      </c>
      <c r="AU38" s="695">
        <v>236.84484221091736</v>
      </c>
      <c r="AV38" s="695">
        <v>216.40057992033138</v>
      </c>
      <c r="AW38" s="695">
        <v>132.75988505058112</v>
      </c>
      <c r="AX38" s="695">
        <v>132.57912929559754</v>
      </c>
      <c r="AY38" s="695">
        <v>132.57912929559754</v>
      </c>
      <c r="AZ38" s="695">
        <v>46.961467484967272</v>
      </c>
      <c r="BA38" s="695">
        <v>21.209734810909826</v>
      </c>
      <c r="BB38" s="695">
        <v>15.432244313998343</v>
      </c>
      <c r="BC38" s="695">
        <v>15.432244313998343</v>
      </c>
      <c r="BD38" s="695">
        <v>13.850028301798368</v>
      </c>
      <c r="BE38" s="695">
        <v>13.850028301798368</v>
      </c>
      <c r="BF38" s="695">
        <v>13.710981660462028</v>
      </c>
      <c r="BG38" s="695">
        <v>0</v>
      </c>
      <c r="BH38" s="695">
        <v>0</v>
      </c>
      <c r="BI38" s="695">
        <v>0</v>
      </c>
      <c r="BJ38" s="695">
        <v>0</v>
      </c>
      <c r="BK38" s="695">
        <v>0</v>
      </c>
      <c r="BL38" s="695">
        <v>0</v>
      </c>
      <c r="BM38" s="695">
        <v>0</v>
      </c>
      <c r="BN38" s="695">
        <v>0</v>
      </c>
      <c r="BO38" s="695">
        <v>0</v>
      </c>
      <c r="BP38" s="695">
        <v>0</v>
      </c>
      <c r="BQ38" s="695">
        <v>0</v>
      </c>
      <c r="BR38" s="695">
        <v>0</v>
      </c>
      <c r="BS38" s="695">
        <v>0</v>
      </c>
      <c r="BT38" s="696">
        <v>0</v>
      </c>
      <c r="BU38" s="16"/>
    </row>
    <row r="39" spans="2:73" s="17" customFormat="1" ht="15.9">
      <c r="B39" s="690" t="s">
        <v>915</v>
      </c>
      <c r="C39" s="690" t="s">
        <v>914</v>
      </c>
      <c r="D39" s="690" t="s">
        <v>17</v>
      </c>
      <c r="E39" s="690" t="s">
        <v>910</v>
      </c>
      <c r="F39" s="690" t="s">
        <v>916</v>
      </c>
      <c r="G39" s="690" t="s">
        <v>911</v>
      </c>
      <c r="H39" s="690">
        <v>2011</v>
      </c>
      <c r="I39" s="642" t="s">
        <v>569</v>
      </c>
      <c r="J39" s="642" t="s">
        <v>579</v>
      </c>
      <c r="K39" s="631"/>
      <c r="L39" s="694">
        <v>0</v>
      </c>
      <c r="M39" s="695">
        <v>0</v>
      </c>
      <c r="N39" s="695">
        <v>0</v>
      </c>
      <c r="O39" s="695">
        <v>0</v>
      </c>
      <c r="P39" s="695">
        <v>0</v>
      </c>
      <c r="Q39" s="695">
        <v>0</v>
      </c>
      <c r="R39" s="695">
        <v>0</v>
      </c>
      <c r="S39" s="695">
        <v>0</v>
      </c>
      <c r="T39" s="695">
        <v>0</v>
      </c>
      <c r="U39" s="695">
        <v>0</v>
      </c>
      <c r="V39" s="695">
        <v>0</v>
      </c>
      <c r="W39" s="695">
        <v>0</v>
      </c>
      <c r="X39" s="695">
        <v>0</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1"/>
      <c r="AQ39" s="694">
        <v>0</v>
      </c>
      <c r="AR39" s="695">
        <v>0</v>
      </c>
      <c r="AS39" s="695">
        <v>0</v>
      </c>
      <c r="AT39" s="695">
        <v>0</v>
      </c>
      <c r="AU39" s="695">
        <v>0</v>
      </c>
      <c r="AV39" s="695">
        <v>0</v>
      </c>
      <c r="AW39" s="695">
        <v>0</v>
      </c>
      <c r="AX39" s="695">
        <v>0</v>
      </c>
      <c r="AY39" s="695">
        <v>0</v>
      </c>
      <c r="AZ39" s="695">
        <v>0</v>
      </c>
      <c r="BA39" s="695">
        <v>0</v>
      </c>
      <c r="BB39" s="695">
        <v>0</v>
      </c>
      <c r="BC39" s="695">
        <v>0</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9">
      <c r="B40" s="690" t="s">
        <v>915</v>
      </c>
      <c r="C40" s="690" t="s">
        <v>909</v>
      </c>
      <c r="D40" s="690" t="s">
        <v>3</v>
      </c>
      <c r="E40" s="690" t="s">
        <v>910</v>
      </c>
      <c r="F40" s="690" t="s">
        <v>29</v>
      </c>
      <c r="G40" s="690" t="s">
        <v>911</v>
      </c>
      <c r="H40" s="690">
        <v>2011</v>
      </c>
      <c r="I40" s="642" t="s">
        <v>569</v>
      </c>
      <c r="J40" s="642" t="s">
        <v>579</v>
      </c>
      <c r="K40" s="631"/>
      <c r="L40" s="694">
        <v>0.28905289935403128</v>
      </c>
      <c r="M40" s="695">
        <v>0.28905289935403128</v>
      </c>
      <c r="N40" s="695">
        <v>0.28905289935403128</v>
      </c>
      <c r="O40" s="695">
        <v>0.28905289935403128</v>
      </c>
      <c r="P40" s="695">
        <v>0.28905289935403128</v>
      </c>
      <c r="Q40" s="695">
        <v>0.28905289935403128</v>
      </c>
      <c r="R40" s="695">
        <v>0.28905289935403128</v>
      </c>
      <c r="S40" s="695">
        <v>0.28905289935403128</v>
      </c>
      <c r="T40" s="695">
        <v>0.28905289935403128</v>
      </c>
      <c r="U40" s="695">
        <v>0.28905289935403128</v>
      </c>
      <c r="V40" s="695">
        <v>0.28905289935403128</v>
      </c>
      <c r="W40" s="695">
        <v>0.28905289935403128</v>
      </c>
      <c r="X40" s="695">
        <v>0.28905289935403128</v>
      </c>
      <c r="Y40" s="695">
        <v>0.28905289935403128</v>
      </c>
      <c r="Z40" s="695">
        <v>0.28905289935403128</v>
      </c>
      <c r="AA40" s="695">
        <v>0.28905289935403128</v>
      </c>
      <c r="AB40" s="695">
        <v>0.28905289935403128</v>
      </c>
      <c r="AC40" s="695">
        <v>0.28905289935403128</v>
      </c>
      <c r="AD40" s="695">
        <v>0.30312105071987488</v>
      </c>
      <c r="AE40" s="695">
        <v>0</v>
      </c>
      <c r="AF40" s="695">
        <v>0</v>
      </c>
      <c r="AG40" s="695">
        <v>0</v>
      </c>
      <c r="AH40" s="695">
        <v>0</v>
      </c>
      <c r="AI40" s="695">
        <v>0</v>
      </c>
      <c r="AJ40" s="695">
        <v>0</v>
      </c>
      <c r="AK40" s="695">
        <v>0</v>
      </c>
      <c r="AL40" s="695">
        <v>0</v>
      </c>
      <c r="AM40" s="695">
        <v>0</v>
      </c>
      <c r="AN40" s="695">
        <v>0</v>
      </c>
      <c r="AO40" s="696">
        <v>0</v>
      </c>
      <c r="AP40" s="631"/>
      <c r="AQ40" s="694">
        <v>610.73980397965011</v>
      </c>
      <c r="AR40" s="695">
        <v>610.73980397965011</v>
      </c>
      <c r="AS40" s="695">
        <v>610.73980397965011</v>
      </c>
      <c r="AT40" s="695">
        <v>610.73980397965011</v>
      </c>
      <c r="AU40" s="695">
        <v>610.73980397965011</v>
      </c>
      <c r="AV40" s="695">
        <v>610.73980397965011</v>
      </c>
      <c r="AW40" s="695">
        <v>610.73980397965011</v>
      </c>
      <c r="AX40" s="695">
        <v>610.73980397965011</v>
      </c>
      <c r="AY40" s="695">
        <v>610.73980397965011</v>
      </c>
      <c r="AZ40" s="695">
        <v>610.73980397965011</v>
      </c>
      <c r="BA40" s="695">
        <v>610.73980397965011</v>
      </c>
      <c r="BB40" s="695">
        <v>610.73980397965011</v>
      </c>
      <c r="BC40" s="695">
        <v>610.73980397965011</v>
      </c>
      <c r="BD40" s="695">
        <v>610.73980397965011</v>
      </c>
      <c r="BE40" s="695">
        <v>610.73980397965011</v>
      </c>
      <c r="BF40" s="695">
        <v>610.73980397965011</v>
      </c>
      <c r="BG40" s="695">
        <v>610.73980397965011</v>
      </c>
      <c r="BH40" s="695">
        <v>610.73980397965011</v>
      </c>
      <c r="BI40" s="695">
        <v>623.29875220372935</v>
      </c>
      <c r="BJ40" s="695">
        <v>0</v>
      </c>
      <c r="BK40" s="695">
        <v>0</v>
      </c>
      <c r="BL40" s="695">
        <v>0</v>
      </c>
      <c r="BM40" s="695">
        <v>0</v>
      </c>
      <c r="BN40" s="695">
        <v>0</v>
      </c>
      <c r="BO40" s="695">
        <v>0</v>
      </c>
      <c r="BP40" s="695">
        <v>0</v>
      </c>
      <c r="BQ40" s="695">
        <v>0</v>
      </c>
      <c r="BR40" s="695">
        <v>0</v>
      </c>
      <c r="BS40" s="695">
        <v>0</v>
      </c>
      <c r="BT40" s="696">
        <v>0</v>
      </c>
      <c r="BU40" s="16"/>
    </row>
    <row r="41" spans="2:73" s="17" customFormat="1" ht="15.9">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9">
      <c r="B42" s="690" t="s">
        <v>908</v>
      </c>
      <c r="C42" s="690" t="s">
        <v>909</v>
      </c>
      <c r="D42" s="690" t="s">
        <v>2</v>
      </c>
      <c r="E42" s="690" t="s">
        <v>910</v>
      </c>
      <c r="F42" s="690" t="s">
        <v>29</v>
      </c>
      <c r="G42" s="690" t="s">
        <v>911</v>
      </c>
      <c r="H42" s="690">
        <v>2012</v>
      </c>
      <c r="I42" s="642" t="s">
        <v>569</v>
      </c>
      <c r="J42" s="642" t="s">
        <v>586</v>
      </c>
      <c r="K42" s="631"/>
      <c r="L42" s="694">
        <v>0</v>
      </c>
      <c r="M42" s="695">
        <v>0.34471843218768616</v>
      </c>
      <c r="N42" s="695">
        <v>0.34471843218768616</v>
      </c>
      <c r="O42" s="695">
        <v>0.34471843218768616</v>
      </c>
      <c r="P42" s="695">
        <v>0.34289184538032519</v>
      </c>
      <c r="Q42" s="695">
        <v>0</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1"/>
      <c r="AQ42" s="694">
        <v>0</v>
      </c>
      <c r="AR42" s="695">
        <v>613.03077570792516</v>
      </c>
      <c r="AS42" s="695">
        <v>613.03077570792516</v>
      </c>
      <c r="AT42" s="695">
        <v>613.03077570792516</v>
      </c>
      <c r="AU42" s="695">
        <v>611.39734238134417</v>
      </c>
      <c r="AV42" s="695">
        <v>0</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9">
      <c r="B43" s="690" t="s">
        <v>908</v>
      </c>
      <c r="C43" s="690" t="s">
        <v>909</v>
      </c>
      <c r="D43" s="690" t="s">
        <v>1</v>
      </c>
      <c r="E43" s="690" t="s">
        <v>910</v>
      </c>
      <c r="F43" s="690" t="s">
        <v>29</v>
      </c>
      <c r="G43" s="690" t="s">
        <v>911</v>
      </c>
      <c r="H43" s="690">
        <v>2012</v>
      </c>
      <c r="I43" s="642" t="s">
        <v>569</v>
      </c>
      <c r="J43" s="642" t="s">
        <v>586</v>
      </c>
      <c r="K43" s="631"/>
      <c r="L43" s="694">
        <v>0</v>
      </c>
      <c r="M43" s="695">
        <v>3.9234405766480376</v>
      </c>
      <c r="N43" s="695">
        <v>3.9234405766480376</v>
      </c>
      <c r="O43" s="695">
        <v>3.9234405766480376</v>
      </c>
      <c r="P43" s="695">
        <v>3.8088366645272478</v>
      </c>
      <c r="Q43" s="695">
        <v>2.3376814683456235</v>
      </c>
      <c r="R43" s="695">
        <v>0</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1"/>
      <c r="AQ43" s="694">
        <v>0</v>
      </c>
      <c r="AR43" s="695">
        <v>25949.230619686165</v>
      </c>
      <c r="AS43" s="695">
        <v>25949.230619686165</v>
      </c>
      <c r="AT43" s="695">
        <v>25949.230619686165</v>
      </c>
      <c r="AU43" s="695">
        <v>25846.745564686167</v>
      </c>
      <c r="AV43" s="695">
        <v>17779.786942205163</v>
      </c>
      <c r="AW43" s="695">
        <v>0</v>
      </c>
      <c r="AX43" s="695">
        <v>0</v>
      </c>
      <c r="AY43" s="695">
        <v>0</v>
      </c>
      <c r="AZ43" s="695">
        <v>0</v>
      </c>
      <c r="BA43" s="695">
        <v>0</v>
      </c>
      <c r="BB43" s="695">
        <v>0</v>
      </c>
      <c r="BC43" s="695">
        <v>0</v>
      </c>
      <c r="BD43" s="695">
        <v>0</v>
      </c>
      <c r="BE43" s="695">
        <v>0</v>
      </c>
      <c r="BF43" s="695">
        <v>0</v>
      </c>
      <c r="BG43" s="695">
        <v>0</v>
      </c>
      <c r="BH43" s="695">
        <v>0</v>
      </c>
      <c r="BI43" s="695">
        <v>0</v>
      </c>
      <c r="BJ43" s="695">
        <v>0</v>
      </c>
      <c r="BK43" s="695">
        <v>0</v>
      </c>
      <c r="BL43" s="695">
        <v>0</v>
      </c>
      <c r="BM43" s="695">
        <v>0</v>
      </c>
      <c r="BN43" s="695">
        <v>0</v>
      </c>
      <c r="BO43" s="695">
        <v>0</v>
      </c>
      <c r="BP43" s="695">
        <v>0</v>
      </c>
      <c r="BQ43" s="695">
        <v>0</v>
      </c>
      <c r="BR43" s="695">
        <v>0</v>
      </c>
      <c r="BS43" s="695">
        <v>0</v>
      </c>
      <c r="BT43" s="696">
        <v>0</v>
      </c>
      <c r="BU43" s="16"/>
    </row>
    <row r="44" spans="2:73" s="17" customFormat="1" ht="15.9">
      <c r="B44" s="690" t="s">
        <v>908</v>
      </c>
      <c r="C44" s="690" t="s">
        <v>909</v>
      </c>
      <c r="D44" s="690" t="s">
        <v>5</v>
      </c>
      <c r="E44" s="690" t="s">
        <v>910</v>
      </c>
      <c r="F44" s="690" t="s">
        <v>29</v>
      </c>
      <c r="G44" s="690" t="s">
        <v>911</v>
      </c>
      <c r="H44" s="690">
        <v>2012</v>
      </c>
      <c r="I44" s="642" t="s">
        <v>569</v>
      </c>
      <c r="J44" s="642" t="s">
        <v>586</v>
      </c>
      <c r="K44" s="631"/>
      <c r="L44" s="694">
        <v>0</v>
      </c>
      <c r="M44" s="695">
        <v>1.2716121812893613</v>
      </c>
      <c r="N44" s="695">
        <v>1.2716121812893613</v>
      </c>
      <c r="O44" s="695">
        <v>1.2716121812893613</v>
      </c>
      <c r="P44" s="695">
        <v>1.2716121812893613</v>
      </c>
      <c r="Q44" s="695">
        <v>1.1639311863474653</v>
      </c>
      <c r="R44" s="695">
        <v>0.98496007091931082</v>
      </c>
      <c r="S44" s="695">
        <v>0.73737351852769017</v>
      </c>
      <c r="T44" s="695">
        <v>0.73465103453301428</v>
      </c>
      <c r="U44" s="695">
        <v>0.73465103453301428</v>
      </c>
      <c r="V44" s="695">
        <v>0.47378455510686979</v>
      </c>
      <c r="W44" s="695">
        <v>0.18536309414271926</v>
      </c>
      <c r="X44" s="695">
        <v>0.18534681892430743</v>
      </c>
      <c r="Y44" s="695">
        <v>0.18534681892430743</v>
      </c>
      <c r="Z44" s="695">
        <v>0.1821661306072086</v>
      </c>
      <c r="AA44" s="695">
        <v>0.1821661306072086</v>
      </c>
      <c r="AB44" s="695">
        <v>0.17764009561405655</v>
      </c>
      <c r="AC44" s="695">
        <v>4.9842384379107083E-2</v>
      </c>
      <c r="AD44" s="695">
        <v>4.9842384379107083E-2</v>
      </c>
      <c r="AE44" s="695">
        <v>4.9842384379107083E-2</v>
      </c>
      <c r="AF44" s="695">
        <v>4.9842384379107083E-2</v>
      </c>
      <c r="AG44" s="695">
        <v>0</v>
      </c>
      <c r="AH44" s="695">
        <v>0</v>
      </c>
      <c r="AI44" s="695">
        <v>0</v>
      </c>
      <c r="AJ44" s="695">
        <v>0</v>
      </c>
      <c r="AK44" s="695">
        <v>0</v>
      </c>
      <c r="AL44" s="695">
        <v>0</v>
      </c>
      <c r="AM44" s="695">
        <v>0</v>
      </c>
      <c r="AN44" s="695">
        <v>0</v>
      </c>
      <c r="AO44" s="696">
        <v>0</v>
      </c>
      <c r="AP44" s="631"/>
      <c r="AQ44" s="694">
        <v>0</v>
      </c>
      <c r="AR44" s="695">
        <v>23011.003922224718</v>
      </c>
      <c r="AS44" s="695">
        <v>23011.003922224718</v>
      </c>
      <c r="AT44" s="695">
        <v>23011.003922224718</v>
      </c>
      <c r="AU44" s="695">
        <v>23011.003922224718</v>
      </c>
      <c r="AV44" s="695">
        <v>20685.428668328426</v>
      </c>
      <c r="AW44" s="695">
        <v>16820.208093179419</v>
      </c>
      <c r="AX44" s="695">
        <v>11473.107058775553</v>
      </c>
      <c r="AY44" s="695">
        <v>11449.258098982191</v>
      </c>
      <c r="AZ44" s="695">
        <v>11449.258098982191</v>
      </c>
      <c r="BA44" s="695">
        <v>5815.3518609144521</v>
      </c>
      <c r="BB44" s="695">
        <v>4315.7496052888027</v>
      </c>
      <c r="BC44" s="695">
        <v>4181.623187307483</v>
      </c>
      <c r="BD44" s="695">
        <v>4181.623187307483</v>
      </c>
      <c r="BE44" s="695">
        <v>3889.6836350286776</v>
      </c>
      <c r="BF44" s="695">
        <v>3889.6836350286776</v>
      </c>
      <c r="BG44" s="695">
        <v>3836.4746785886946</v>
      </c>
      <c r="BH44" s="695">
        <v>1076.4407941232723</v>
      </c>
      <c r="BI44" s="695">
        <v>1076.4407941232723</v>
      </c>
      <c r="BJ44" s="695">
        <v>1076.4407941232723</v>
      </c>
      <c r="BK44" s="695">
        <v>1076.4407941232723</v>
      </c>
      <c r="BL44" s="695">
        <v>0</v>
      </c>
      <c r="BM44" s="695">
        <v>0</v>
      </c>
      <c r="BN44" s="695">
        <v>0</v>
      </c>
      <c r="BO44" s="695">
        <v>0</v>
      </c>
      <c r="BP44" s="695">
        <v>0</v>
      </c>
      <c r="BQ44" s="695">
        <v>0</v>
      </c>
      <c r="BR44" s="695">
        <v>0</v>
      </c>
      <c r="BS44" s="695">
        <v>0</v>
      </c>
      <c r="BT44" s="696">
        <v>0</v>
      </c>
      <c r="BU44" s="16"/>
    </row>
    <row r="45" spans="2:73" s="17" customFormat="1" ht="15.9">
      <c r="B45" s="690" t="s">
        <v>908</v>
      </c>
      <c r="C45" s="690" t="s">
        <v>909</v>
      </c>
      <c r="D45" s="690" t="s">
        <v>4</v>
      </c>
      <c r="E45" s="690" t="s">
        <v>910</v>
      </c>
      <c r="F45" s="690" t="s">
        <v>29</v>
      </c>
      <c r="G45" s="690" t="s">
        <v>911</v>
      </c>
      <c r="H45" s="690">
        <v>2012</v>
      </c>
      <c r="I45" s="642" t="s">
        <v>569</v>
      </c>
      <c r="J45" s="642" t="s">
        <v>586</v>
      </c>
      <c r="K45" s="631"/>
      <c r="L45" s="694">
        <v>0</v>
      </c>
      <c r="M45" s="695">
        <v>0.19797468346776706</v>
      </c>
      <c r="N45" s="695">
        <v>0.19797468346776706</v>
      </c>
      <c r="O45" s="695">
        <v>0.19797468346776706</v>
      </c>
      <c r="P45" s="695">
        <v>0.19797468346776706</v>
      </c>
      <c r="Q45" s="695">
        <v>0.19713898964057752</v>
      </c>
      <c r="R45" s="695">
        <v>0.19713898964057752</v>
      </c>
      <c r="S45" s="695">
        <v>0.16814935085545754</v>
      </c>
      <c r="T45" s="695">
        <v>0.16779829370877569</v>
      </c>
      <c r="U45" s="695">
        <v>0.16779829370877569</v>
      </c>
      <c r="V45" s="695">
        <v>0.16779829370877569</v>
      </c>
      <c r="W45" s="695">
        <v>3.0865973280288614E-3</v>
      </c>
      <c r="X45" s="695">
        <v>3.084471633686857E-3</v>
      </c>
      <c r="Y45" s="695">
        <v>3.084471633686857E-3</v>
      </c>
      <c r="Z45" s="695">
        <v>2.9734025694047816E-3</v>
      </c>
      <c r="AA45" s="695">
        <v>2.9734025694047816E-3</v>
      </c>
      <c r="AB45" s="695">
        <v>2.7773931799375665E-3</v>
      </c>
      <c r="AC45" s="695">
        <v>0</v>
      </c>
      <c r="AD45" s="695">
        <v>0</v>
      </c>
      <c r="AE45" s="695">
        <v>0</v>
      </c>
      <c r="AF45" s="695">
        <v>0</v>
      </c>
      <c r="AG45" s="695">
        <v>0</v>
      </c>
      <c r="AH45" s="695">
        <v>0</v>
      </c>
      <c r="AI45" s="695">
        <v>0</v>
      </c>
      <c r="AJ45" s="695">
        <v>0</v>
      </c>
      <c r="AK45" s="695">
        <v>0</v>
      </c>
      <c r="AL45" s="695">
        <v>0</v>
      </c>
      <c r="AM45" s="695">
        <v>0</v>
      </c>
      <c r="AN45" s="695">
        <v>0</v>
      </c>
      <c r="AO45" s="696">
        <v>0</v>
      </c>
      <c r="AP45" s="631"/>
      <c r="AQ45" s="694">
        <v>0</v>
      </c>
      <c r="AR45" s="695">
        <v>1201.344920277885</v>
      </c>
      <c r="AS45" s="695">
        <v>1201.344920277885</v>
      </c>
      <c r="AT45" s="695">
        <v>1201.344920277885</v>
      </c>
      <c r="AU45" s="695">
        <v>1201.344920277885</v>
      </c>
      <c r="AV45" s="695">
        <v>1183.2965275657393</v>
      </c>
      <c r="AW45" s="695">
        <v>1183.2965275657393</v>
      </c>
      <c r="AX45" s="695">
        <v>557.21031231071345</v>
      </c>
      <c r="AY45" s="695">
        <v>554.13505170578003</v>
      </c>
      <c r="AZ45" s="695">
        <v>554.13505170578003</v>
      </c>
      <c r="BA45" s="695">
        <v>554.13505170578003</v>
      </c>
      <c r="BB45" s="695">
        <v>90.000026455164502</v>
      </c>
      <c r="BC45" s="695">
        <v>72.481873358735399</v>
      </c>
      <c r="BD45" s="695">
        <v>72.481873358735399</v>
      </c>
      <c r="BE45" s="695">
        <v>62.287396671339927</v>
      </c>
      <c r="BF45" s="695">
        <v>62.287396671339927</v>
      </c>
      <c r="BG45" s="695">
        <v>59.983071786143839</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5.9">
      <c r="B46" s="690" t="s">
        <v>908</v>
      </c>
      <c r="C46" s="690" t="s">
        <v>912</v>
      </c>
      <c r="D46" s="690" t="s">
        <v>21</v>
      </c>
      <c r="E46" s="690" t="s">
        <v>910</v>
      </c>
      <c r="F46" s="690" t="s">
        <v>916</v>
      </c>
      <c r="G46" s="690" t="s">
        <v>911</v>
      </c>
      <c r="H46" s="690">
        <v>2012</v>
      </c>
      <c r="I46" s="642" t="s">
        <v>569</v>
      </c>
      <c r="J46" s="642" t="s">
        <v>586</v>
      </c>
      <c r="K46" s="631"/>
      <c r="L46" s="694">
        <v>0</v>
      </c>
      <c r="M46" s="695">
        <v>22.179021459512494</v>
      </c>
      <c r="N46" s="695">
        <v>22.179021459512494</v>
      </c>
      <c r="O46" s="695">
        <v>22.179021459512494</v>
      </c>
      <c r="P46" s="695">
        <v>15.00849480641693</v>
      </c>
      <c r="Q46" s="695">
        <v>15.00849480641693</v>
      </c>
      <c r="R46" s="695">
        <v>2.7769708122274452</v>
      </c>
      <c r="S46" s="695">
        <v>2.7769708122274452</v>
      </c>
      <c r="T46" s="695">
        <v>2.7769708122274452</v>
      </c>
      <c r="U46" s="695">
        <v>2.7769708122274452</v>
      </c>
      <c r="V46" s="695">
        <v>2.7769708122274452</v>
      </c>
      <c r="W46" s="695">
        <v>2.4551686603328595</v>
      </c>
      <c r="X46" s="695">
        <v>2.4551686603328595</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1"/>
      <c r="AQ46" s="694">
        <v>0</v>
      </c>
      <c r="AR46" s="695">
        <v>79757.925595984343</v>
      </c>
      <c r="AS46" s="695">
        <v>79757.925595984401</v>
      </c>
      <c r="AT46" s="695">
        <v>79757.925595984401</v>
      </c>
      <c r="AU46" s="695">
        <v>51033.258991670664</v>
      </c>
      <c r="AV46" s="695">
        <v>51033.258991670664</v>
      </c>
      <c r="AW46" s="695">
        <v>11146.335663178696</v>
      </c>
      <c r="AX46" s="695">
        <v>11146.335663178696</v>
      </c>
      <c r="AY46" s="695">
        <v>11146.335663178696</v>
      </c>
      <c r="AZ46" s="695">
        <v>11146.335663178696</v>
      </c>
      <c r="BA46" s="695">
        <v>11146.335663178696</v>
      </c>
      <c r="BB46" s="695">
        <v>7997.5716868305935</v>
      </c>
      <c r="BC46" s="695">
        <v>7997.5716868305935</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5.9">
      <c r="B47" s="690" t="s">
        <v>908</v>
      </c>
      <c r="C47" s="690" t="s">
        <v>914</v>
      </c>
      <c r="D47" s="690" t="s">
        <v>17</v>
      </c>
      <c r="E47" s="690" t="s">
        <v>910</v>
      </c>
      <c r="F47" s="690" t="s">
        <v>916</v>
      </c>
      <c r="G47" s="690" t="s">
        <v>911</v>
      </c>
      <c r="H47" s="690">
        <v>2012</v>
      </c>
      <c r="I47" s="642" t="s">
        <v>569</v>
      </c>
      <c r="J47" s="642" t="s">
        <v>586</v>
      </c>
      <c r="K47" s="631"/>
      <c r="L47" s="694">
        <v>0</v>
      </c>
      <c r="M47" s="695">
        <v>9.7090399016423135E-2</v>
      </c>
      <c r="N47" s="695">
        <v>9.7090399016423135E-2</v>
      </c>
      <c r="O47" s="695">
        <v>9.7090399016423135E-2</v>
      </c>
      <c r="P47" s="695">
        <v>9.7090399016423135E-2</v>
      </c>
      <c r="Q47" s="695">
        <v>9.7090399016423135E-2</v>
      </c>
      <c r="R47" s="695">
        <v>9.7090399016423135E-2</v>
      </c>
      <c r="S47" s="695">
        <v>9.7090399016423135E-2</v>
      </c>
      <c r="T47" s="695">
        <v>9.7090399016423135E-2</v>
      </c>
      <c r="U47" s="695">
        <v>9.7090399016423135E-2</v>
      </c>
      <c r="V47" s="695">
        <v>9.7090399016423135E-2</v>
      </c>
      <c r="W47" s="695">
        <v>9.7090399016423135E-2</v>
      </c>
      <c r="X47" s="695">
        <v>9.7090399016423135E-2</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1"/>
      <c r="AQ47" s="694">
        <v>0</v>
      </c>
      <c r="AR47" s="695">
        <v>94.064701316101591</v>
      </c>
      <c r="AS47" s="695">
        <v>94.064701316101591</v>
      </c>
      <c r="AT47" s="695">
        <v>94.064701316101591</v>
      </c>
      <c r="AU47" s="695">
        <v>94.064701316101591</v>
      </c>
      <c r="AV47" s="695">
        <v>94.064701316101591</v>
      </c>
      <c r="AW47" s="695">
        <v>94.064701316101591</v>
      </c>
      <c r="AX47" s="695">
        <v>94.064701316101591</v>
      </c>
      <c r="AY47" s="695">
        <v>94.064701316101591</v>
      </c>
      <c r="AZ47" s="695">
        <v>94.064701316101591</v>
      </c>
      <c r="BA47" s="695">
        <v>94.064701316101591</v>
      </c>
      <c r="BB47" s="695">
        <v>94.064701316101591</v>
      </c>
      <c r="BC47" s="695">
        <v>94.064701316101591</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9">
      <c r="B48" s="690" t="s">
        <v>908</v>
      </c>
      <c r="C48" s="690" t="s">
        <v>909</v>
      </c>
      <c r="D48" s="690" t="s">
        <v>3</v>
      </c>
      <c r="E48" s="690" t="s">
        <v>910</v>
      </c>
      <c r="F48" s="690" t="s">
        <v>29</v>
      </c>
      <c r="G48" s="690" t="s">
        <v>911</v>
      </c>
      <c r="H48" s="690">
        <v>2012</v>
      </c>
      <c r="I48" s="642" t="s">
        <v>569</v>
      </c>
      <c r="J48" s="642" t="s">
        <v>586</v>
      </c>
      <c r="K48" s="631"/>
      <c r="L48" s="694">
        <v>0</v>
      </c>
      <c r="M48" s="695">
        <v>0.17533457807513522</v>
      </c>
      <c r="N48" s="695">
        <v>0.17533457807513522</v>
      </c>
      <c r="O48" s="695">
        <v>0.17533457807513522</v>
      </c>
      <c r="P48" s="695">
        <v>0.17533457807513522</v>
      </c>
      <c r="Q48" s="695">
        <v>0.17533457807513522</v>
      </c>
      <c r="R48" s="695">
        <v>0.17533457807513522</v>
      </c>
      <c r="S48" s="695">
        <v>0.17533457807513522</v>
      </c>
      <c r="T48" s="695">
        <v>0.17533457807513522</v>
      </c>
      <c r="U48" s="695">
        <v>0.17533457807513522</v>
      </c>
      <c r="V48" s="695">
        <v>0.17533457807513522</v>
      </c>
      <c r="W48" s="695">
        <v>0.17533457807513522</v>
      </c>
      <c r="X48" s="695">
        <v>0.17533457807513522</v>
      </c>
      <c r="Y48" s="695">
        <v>0.17533457807513522</v>
      </c>
      <c r="Z48" s="695">
        <v>0.17533457807513522</v>
      </c>
      <c r="AA48" s="695">
        <v>0.17533457807513522</v>
      </c>
      <c r="AB48" s="695">
        <v>0.17533457807513522</v>
      </c>
      <c r="AC48" s="695">
        <v>0.17533457807513522</v>
      </c>
      <c r="AD48" s="695">
        <v>0.17533457807513522</v>
      </c>
      <c r="AE48" s="695">
        <v>0.14058851308507411</v>
      </c>
      <c r="AF48" s="695">
        <v>0</v>
      </c>
      <c r="AG48" s="695">
        <v>0</v>
      </c>
      <c r="AH48" s="695">
        <v>0</v>
      </c>
      <c r="AI48" s="695">
        <v>0</v>
      </c>
      <c r="AJ48" s="695">
        <v>0</v>
      </c>
      <c r="AK48" s="695">
        <v>0</v>
      </c>
      <c r="AL48" s="695">
        <v>0</v>
      </c>
      <c r="AM48" s="695">
        <v>0</v>
      </c>
      <c r="AN48" s="695">
        <v>0</v>
      </c>
      <c r="AO48" s="696">
        <v>0</v>
      </c>
      <c r="AP48" s="631"/>
      <c r="AQ48" s="694">
        <v>0</v>
      </c>
      <c r="AR48" s="695">
        <v>302.4696067202899</v>
      </c>
      <c r="AS48" s="695">
        <v>302.4696067202899</v>
      </c>
      <c r="AT48" s="695">
        <v>302.4696067202899</v>
      </c>
      <c r="AU48" s="695">
        <v>302.4696067202899</v>
      </c>
      <c r="AV48" s="695">
        <v>302.4696067202899</v>
      </c>
      <c r="AW48" s="695">
        <v>302.4696067202899</v>
      </c>
      <c r="AX48" s="695">
        <v>302.4696067202899</v>
      </c>
      <c r="AY48" s="695">
        <v>302.4696067202899</v>
      </c>
      <c r="AZ48" s="695">
        <v>302.4696067202899</v>
      </c>
      <c r="BA48" s="695">
        <v>302.4696067202899</v>
      </c>
      <c r="BB48" s="695">
        <v>302.4696067202899</v>
      </c>
      <c r="BC48" s="695">
        <v>302.4696067202899</v>
      </c>
      <c r="BD48" s="695">
        <v>302.4696067202899</v>
      </c>
      <c r="BE48" s="695">
        <v>302.4696067202899</v>
      </c>
      <c r="BF48" s="695">
        <v>302.4696067202899</v>
      </c>
      <c r="BG48" s="695">
        <v>302.4696067202899</v>
      </c>
      <c r="BH48" s="695">
        <v>302.4696067202899</v>
      </c>
      <c r="BI48" s="695">
        <v>302.4696067202899</v>
      </c>
      <c r="BJ48" s="695">
        <v>271.39778451419653</v>
      </c>
      <c r="BK48" s="695">
        <v>0</v>
      </c>
      <c r="BL48" s="695">
        <v>0</v>
      </c>
      <c r="BM48" s="695">
        <v>0</v>
      </c>
      <c r="BN48" s="695">
        <v>0</v>
      </c>
      <c r="BO48" s="695">
        <v>0</v>
      </c>
      <c r="BP48" s="695">
        <v>0</v>
      </c>
      <c r="BQ48" s="695">
        <v>0</v>
      </c>
      <c r="BR48" s="695">
        <v>0</v>
      </c>
      <c r="BS48" s="695">
        <v>0</v>
      </c>
      <c r="BT48" s="696">
        <v>0</v>
      </c>
      <c r="BU48" s="16"/>
    </row>
    <row r="49" spans="2:73" s="17" customFormat="1" ht="15.9">
      <c r="B49" s="690" t="s">
        <v>908</v>
      </c>
      <c r="C49" s="690" t="s">
        <v>912</v>
      </c>
      <c r="D49" s="690" t="s">
        <v>22</v>
      </c>
      <c r="E49" s="690" t="s">
        <v>910</v>
      </c>
      <c r="F49" s="690" t="s">
        <v>916</v>
      </c>
      <c r="G49" s="690" t="s">
        <v>911</v>
      </c>
      <c r="H49" s="690">
        <v>2012</v>
      </c>
      <c r="I49" s="642" t="s">
        <v>569</v>
      </c>
      <c r="J49" s="642" t="s">
        <v>586</v>
      </c>
      <c r="K49" s="631"/>
      <c r="L49" s="694">
        <v>0</v>
      </c>
      <c r="M49" s="695">
        <v>17.235626765855411</v>
      </c>
      <c r="N49" s="695">
        <v>17.235626765855411</v>
      </c>
      <c r="O49" s="695">
        <v>17.235626765855411</v>
      </c>
      <c r="P49" s="695">
        <v>17.235626765855411</v>
      </c>
      <c r="Q49" s="695">
        <v>17.235626765855411</v>
      </c>
      <c r="R49" s="695">
        <v>17.235626765855411</v>
      </c>
      <c r="S49" s="695">
        <v>16.762595604940248</v>
      </c>
      <c r="T49" s="695">
        <v>16.762595604940248</v>
      </c>
      <c r="U49" s="695">
        <v>16.762595604940248</v>
      </c>
      <c r="V49" s="695">
        <v>10.383828232140674</v>
      </c>
      <c r="W49" s="695">
        <v>10.383828232140674</v>
      </c>
      <c r="X49" s="695">
        <v>10.383828232140674</v>
      </c>
      <c r="Y49" s="695">
        <v>9.6402283056346292</v>
      </c>
      <c r="Z49" s="695">
        <v>9.6402283056346292</v>
      </c>
      <c r="AA49" s="695">
        <v>9.6402283056346292</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1"/>
      <c r="AQ49" s="694">
        <v>0</v>
      </c>
      <c r="AR49" s="695">
        <v>60125.382653327673</v>
      </c>
      <c r="AS49" s="695">
        <v>60125.382653327673</v>
      </c>
      <c r="AT49" s="695">
        <v>60125.382653327673</v>
      </c>
      <c r="AU49" s="695">
        <v>60125.382653327673</v>
      </c>
      <c r="AV49" s="695">
        <v>60125.382653327673</v>
      </c>
      <c r="AW49" s="695">
        <v>60125.382653327673</v>
      </c>
      <c r="AX49" s="695">
        <v>56874.598289991438</v>
      </c>
      <c r="AY49" s="695">
        <v>56874.598289991438</v>
      </c>
      <c r="AZ49" s="695">
        <v>56874.598289991438</v>
      </c>
      <c r="BA49" s="695">
        <v>13038.168586843094</v>
      </c>
      <c r="BB49" s="695">
        <v>13038.168586843094</v>
      </c>
      <c r="BC49" s="695">
        <v>13038.168586843094</v>
      </c>
      <c r="BD49" s="695">
        <v>8486.6786330397372</v>
      </c>
      <c r="BE49" s="695">
        <v>8486.6786330397372</v>
      </c>
      <c r="BF49" s="695">
        <v>8486.6786330397372</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9">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9">
      <c r="B51" s="690" t="s">
        <v>208</v>
      </c>
      <c r="C51" s="690" t="s">
        <v>909</v>
      </c>
      <c r="D51" s="690" t="s">
        <v>917</v>
      </c>
      <c r="E51" s="690" t="s">
        <v>910</v>
      </c>
      <c r="F51" s="690" t="s">
        <v>29</v>
      </c>
      <c r="G51" s="690" t="s">
        <v>911</v>
      </c>
      <c r="H51" s="690">
        <v>2012</v>
      </c>
      <c r="I51" s="642" t="s">
        <v>570</v>
      </c>
      <c r="J51" s="642" t="s">
        <v>579</v>
      </c>
      <c r="K51" s="631"/>
      <c r="L51" s="694">
        <v>0</v>
      </c>
      <c r="M51" s="695">
        <v>0.37506142471322246</v>
      </c>
      <c r="N51" s="695">
        <v>0.37506142471322246</v>
      </c>
      <c r="O51" s="695">
        <v>0.37506142471322246</v>
      </c>
      <c r="P51" s="695">
        <v>0.37506142471322246</v>
      </c>
      <c r="Q51" s="695">
        <v>0.37506142471322246</v>
      </c>
      <c r="R51" s="695">
        <v>0.37506142471322246</v>
      </c>
      <c r="S51" s="695">
        <v>0.37506142471322246</v>
      </c>
      <c r="T51" s="695">
        <v>0.37506142471322246</v>
      </c>
      <c r="U51" s="695">
        <v>0.37506142471322246</v>
      </c>
      <c r="V51" s="695">
        <v>0.37506142471322246</v>
      </c>
      <c r="W51" s="695">
        <v>0.37506142471322246</v>
      </c>
      <c r="X51" s="695">
        <v>0.37506142471322246</v>
      </c>
      <c r="Y51" s="695">
        <v>0.37506142471322246</v>
      </c>
      <c r="Z51" s="695">
        <v>0.37506142471322246</v>
      </c>
      <c r="AA51" s="695">
        <v>0.37506142471322246</v>
      </c>
      <c r="AB51" s="695">
        <v>0.37506142471322246</v>
      </c>
      <c r="AC51" s="695">
        <v>0.37506142471322246</v>
      </c>
      <c r="AD51" s="695">
        <v>0.37506142471322246</v>
      </c>
      <c r="AE51" s="695">
        <v>0.37506142471322246</v>
      </c>
      <c r="AF51" s="695">
        <v>0.25364621473927212</v>
      </c>
      <c r="AG51" s="695">
        <v>0</v>
      </c>
      <c r="AH51" s="695">
        <v>0</v>
      </c>
      <c r="AI51" s="695">
        <v>0</v>
      </c>
      <c r="AJ51" s="695">
        <v>0</v>
      </c>
      <c r="AK51" s="695">
        <v>0</v>
      </c>
      <c r="AL51" s="695">
        <v>0</v>
      </c>
      <c r="AM51" s="695">
        <v>0</v>
      </c>
      <c r="AN51" s="695">
        <v>0</v>
      </c>
      <c r="AO51" s="696">
        <v>0</v>
      </c>
      <c r="AP51" s="631"/>
      <c r="AQ51" s="694">
        <v>0</v>
      </c>
      <c r="AR51" s="695">
        <v>679.17626526646347</v>
      </c>
      <c r="AS51" s="695">
        <v>679.17626526646347</v>
      </c>
      <c r="AT51" s="695">
        <v>679.17626526646347</v>
      </c>
      <c r="AU51" s="695">
        <v>679.17626526646347</v>
      </c>
      <c r="AV51" s="695">
        <v>679.17626526646347</v>
      </c>
      <c r="AW51" s="695">
        <v>679.17626526646347</v>
      </c>
      <c r="AX51" s="695">
        <v>679.17626526646347</v>
      </c>
      <c r="AY51" s="695">
        <v>679.17626526646347</v>
      </c>
      <c r="AZ51" s="695">
        <v>679.17626526646347</v>
      </c>
      <c r="BA51" s="695">
        <v>679.17626526646347</v>
      </c>
      <c r="BB51" s="695">
        <v>679.17626526646347</v>
      </c>
      <c r="BC51" s="695">
        <v>679.17626526646347</v>
      </c>
      <c r="BD51" s="695">
        <v>679.17626526646347</v>
      </c>
      <c r="BE51" s="695">
        <v>679.17626526646347</v>
      </c>
      <c r="BF51" s="695">
        <v>679.17626526646347</v>
      </c>
      <c r="BG51" s="695">
        <v>679.17626526646347</v>
      </c>
      <c r="BH51" s="695">
        <v>679.17626526646347</v>
      </c>
      <c r="BI51" s="695">
        <v>679.17626526646347</v>
      </c>
      <c r="BJ51" s="695">
        <v>558.43084131251408</v>
      </c>
      <c r="BK51" s="695">
        <v>0</v>
      </c>
      <c r="BL51" s="695">
        <v>0</v>
      </c>
      <c r="BM51" s="695">
        <v>0</v>
      </c>
      <c r="BN51" s="695">
        <v>0</v>
      </c>
      <c r="BO51" s="695">
        <v>0</v>
      </c>
      <c r="BP51" s="695">
        <v>0</v>
      </c>
      <c r="BQ51" s="695">
        <v>0</v>
      </c>
      <c r="BR51" s="695">
        <v>0</v>
      </c>
      <c r="BS51" s="695">
        <v>0</v>
      </c>
      <c r="BT51" s="696">
        <v>0</v>
      </c>
      <c r="BU51" s="16"/>
    </row>
    <row r="52" spans="2:73" s="17" customFormat="1" ht="15.9">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t="s">
        <v>208</v>
      </c>
      <c r="C53" s="690" t="s">
        <v>918</v>
      </c>
      <c r="D53" s="690" t="s">
        <v>14</v>
      </c>
      <c r="E53" s="690" t="s">
        <v>910</v>
      </c>
      <c r="F53" s="690" t="s">
        <v>29</v>
      </c>
      <c r="G53" s="690" t="s">
        <v>911</v>
      </c>
      <c r="H53" s="690">
        <v>2012</v>
      </c>
      <c r="I53" s="642" t="s">
        <v>571</v>
      </c>
      <c r="J53" s="642" t="s">
        <v>579</v>
      </c>
      <c r="K53" s="631"/>
      <c r="L53" s="694">
        <v>3</v>
      </c>
      <c r="M53" s="695">
        <v>3.2584999739999998</v>
      </c>
      <c r="N53" s="695">
        <v>3.2584999739999998</v>
      </c>
      <c r="O53" s="695">
        <v>3.1936534820000002</v>
      </c>
      <c r="P53" s="695">
        <v>3.1877583509999998</v>
      </c>
      <c r="Q53" s="695">
        <v>2.942239823</v>
      </c>
      <c r="R53" s="695">
        <v>2.8430610999999999</v>
      </c>
      <c r="S53" s="695">
        <v>2.7438823650000002</v>
      </c>
      <c r="T53" s="695">
        <v>2.655682364</v>
      </c>
      <c r="U53" s="695">
        <v>2.655682364</v>
      </c>
      <c r="V53" s="695">
        <v>1.74579997</v>
      </c>
      <c r="W53" s="695">
        <v>1.74579997</v>
      </c>
      <c r="X53" s="695">
        <v>1.1408999559999999</v>
      </c>
      <c r="Y53" s="695">
        <v>1.1408999559999999</v>
      </c>
      <c r="Z53" s="695">
        <v>1.1408999559999999</v>
      </c>
      <c r="AA53" s="695">
        <v>1.1408999559999999</v>
      </c>
      <c r="AB53" s="695">
        <v>7.3600001999999998E-2</v>
      </c>
      <c r="AC53" s="695">
        <v>0</v>
      </c>
      <c r="AD53" s="695">
        <v>0</v>
      </c>
      <c r="AE53" s="695">
        <v>0</v>
      </c>
      <c r="AF53" s="695">
        <v>0</v>
      </c>
      <c r="AG53" s="695">
        <v>0</v>
      </c>
      <c r="AH53" s="695">
        <v>0</v>
      </c>
      <c r="AI53" s="695">
        <v>0</v>
      </c>
      <c r="AJ53" s="695">
        <v>0</v>
      </c>
      <c r="AK53" s="695">
        <v>0</v>
      </c>
      <c r="AL53" s="695">
        <v>0</v>
      </c>
      <c r="AM53" s="695">
        <v>0</v>
      </c>
      <c r="AN53" s="695">
        <v>0</v>
      </c>
      <c r="AO53" s="696">
        <v>0</v>
      </c>
      <c r="AP53" s="631"/>
      <c r="AQ53" s="694">
        <v>43606</v>
      </c>
      <c r="AR53" s="695">
        <v>43606</v>
      </c>
      <c r="AS53" s="695">
        <v>43606</v>
      </c>
      <c r="AT53" s="695">
        <v>42343.199930000002</v>
      </c>
      <c r="AU53" s="695">
        <v>42228.400070000003</v>
      </c>
      <c r="AV53" s="695">
        <v>37508.148930000003</v>
      </c>
      <c r="AW53" s="695">
        <v>35607.223559999999</v>
      </c>
      <c r="AX53" s="695">
        <v>33706.297930000001</v>
      </c>
      <c r="AY53" s="695">
        <v>32014.297929999997</v>
      </c>
      <c r="AZ53" s="695">
        <v>31866.297930000001</v>
      </c>
      <c r="BA53" s="695">
        <v>14368</v>
      </c>
      <c r="BB53" s="695">
        <v>14368</v>
      </c>
      <c r="BC53" s="695">
        <v>9383</v>
      </c>
      <c r="BD53" s="695">
        <v>9383</v>
      </c>
      <c r="BE53" s="695">
        <v>9383</v>
      </c>
      <c r="BF53" s="695">
        <v>9383</v>
      </c>
      <c r="BG53" s="695">
        <v>608</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208</v>
      </c>
      <c r="C54" s="690" t="s">
        <v>912</v>
      </c>
      <c r="D54" s="690" t="s">
        <v>22</v>
      </c>
      <c r="E54" s="690" t="s">
        <v>910</v>
      </c>
      <c r="F54" s="690" t="s">
        <v>919</v>
      </c>
      <c r="G54" s="690" t="s">
        <v>911</v>
      </c>
      <c r="H54" s="690">
        <v>2012</v>
      </c>
      <c r="I54" s="642" t="s">
        <v>571</v>
      </c>
      <c r="J54" s="642" t="s">
        <v>579</v>
      </c>
      <c r="K54" s="631"/>
      <c r="L54" s="694">
        <v>0</v>
      </c>
      <c r="M54" s="695">
        <v>0</v>
      </c>
      <c r="N54" s="695">
        <v>0</v>
      </c>
      <c r="O54" s="695">
        <v>0</v>
      </c>
      <c r="P54" s="695">
        <v>0</v>
      </c>
      <c r="Q54" s="695">
        <v>0</v>
      </c>
      <c r="R54" s="695">
        <v>0</v>
      </c>
      <c r="S54" s="695">
        <v>0</v>
      </c>
      <c r="T54" s="695">
        <v>0</v>
      </c>
      <c r="U54" s="695">
        <v>0</v>
      </c>
      <c r="V54" s="695">
        <v>0</v>
      </c>
      <c r="W54" s="695">
        <v>0</v>
      </c>
      <c r="X54" s="695">
        <v>0</v>
      </c>
      <c r="Y54" s="695">
        <v>0</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1"/>
      <c r="AQ54" s="694">
        <v>0</v>
      </c>
      <c r="AR54" s="695">
        <v>0</v>
      </c>
      <c r="AS54" s="695">
        <v>0</v>
      </c>
      <c r="AT54" s="695">
        <v>0</v>
      </c>
      <c r="AU54" s="695">
        <v>0</v>
      </c>
      <c r="AV54" s="695">
        <v>0</v>
      </c>
      <c r="AW54" s="695">
        <v>0</v>
      </c>
      <c r="AX54" s="695">
        <v>0</v>
      </c>
      <c r="AY54" s="695">
        <v>0</v>
      </c>
      <c r="AZ54" s="695">
        <v>0</v>
      </c>
      <c r="BA54" s="695">
        <v>0</v>
      </c>
      <c r="BB54" s="695">
        <v>0</v>
      </c>
      <c r="BC54" s="695">
        <v>0</v>
      </c>
      <c r="BD54" s="695">
        <v>0</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t="s">
        <v>208</v>
      </c>
      <c r="C56" s="690" t="s">
        <v>909</v>
      </c>
      <c r="D56" s="690" t="s">
        <v>920</v>
      </c>
      <c r="E56" s="690" t="s">
        <v>910</v>
      </c>
      <c r="F56" s="690" t="s">
        <v>29</v>
      </c>
      <c r="G56" s="690" t="s">
        <v>911</v>
      </c>
      <c r="H56" s="690">
        <v>2013</v>
      </c>
      <c r="I56" s="642" t="s">
        <v>570</v>
      </c>
      <c r="J56" s="642" t="s">
        <v>586</v>
      </c>
      <c r="K56" s="631"/>
      <c r="L56" s="694">
        <v>0</v>
      </c>
      <c r="M56" s="695">
        <v>0</v>
      </c>
      <c r="N56" s="695">
        <v>0.443854201</v>
      </c>
      <c r="O56" s="695">
        <v>0.443854201</v>
      </c>
      <c r="P56" s="695">
        <v>0.42783343200000001</v>
      </c>
      <c r="Q56" s="695">
        <v>0.36675941699999998</v>
      </c>
      <c r="R56" s="695">
        <v>0.36675941699999998</v>
      </c>
      <c r="S56" s="695">
        <v>0.36675941699999998</v>
      </c>
      <c r="T56" s="695">
        <v>0.36675941699999998</v>
      </c>
      <c r="U56" s="695">
        <v>0.36624622000000001</v>
      </c>
      <c r="V56" s="695">
        <v>0.27393096099999997</v>
      </c>
      <c r="W56" s="695">
        <v>0.27393096099999997</v>
      </c>
      <c r="X56" s="695">
        <v>0.220039399</v>
      </c>
      <c r="Y56" s="695">
        <v>0.22003324099999999</v>
      </c>
      <c r="Z56" s="695">
        <v>0.22003324099999999</v>
      </c>
      <c r="AA56" s="695">
        <v>0.21970521400000001</v>
      </c>
      <c r="AB56" s="695">
        <v>0.21970521400000001</v>
      </c>
      <c r="AC56" s="695">
        <v>0.21943649700000001</v>
      </c>
      <c r="AD56" s="695">
        <v>0.21265562700000001</v>
      </c>
      <c r="AE56" s="695">
        <v>0.124824135</v>
      </c>
      <c r="AF56" s="695">
        <v>0.124824135</v>
      </c>
      <c r="AG56" s="695">
        <v>0.124824135</v>
      </c>
      <c r="AH56" s="695">
        <v>0</v>
      </c>
      <c r="AI56" s="695">
        <v>0</v>
      </c>
      <c r="AJ56" s="695">
        <v>0</v>
      </c>
      <c r="AK56" s="695">
        <v>0</v>
      </c>
      <c r="AL56" s="695">
        <v>0</v>
      </c>
      <c r="AM56" s="695">
        <v>0</v>
      </c>
      <c r="AN56" s="695">
        <v>0</v>
      </c>
      <c r="AO56" s="696">
        <v>0</v>
      </c>
      <c r="AP56" s="631"/>
      <c r="AQ56" s="694">
        <v>0</v>
      </c>
      <c r="AR56" s="695">
        <v>0</v>
      </c>
      <c r="AS56" s="695">
        <v>6622.401175469</v>
      </c>
      <c r="AT56" s="695">
        <v>6622.401175469</v>
      </c>
      <c r="AU56" s="695">
        <v>6367.2011341950001</v>
      </c>
      <c r="AV56" s="695">
        <v>5394.333302684</v>
      </c>
      <c r="AW56" s="695">
        <v>5394.333302684</v>
      </c>
      <c r="AX56" s="695">
        <v>5394.333302684</v>
      </c>
      <c r="AY56" s="695">
        <v>5394.333302684</v>
      </c>
      <c r="AZ56" s="695">
        <v>5389.8376920430001</v>
      </c>
      <c r="BA56" s="695">
        <v>3919.317936937</v>
      </c>
      <c r="BB56" s="695">
        <v>3919.317936937</v>
      </c>
      <c r="BC56" s="695">
        <v>3563.6246479920001</v>
      </c>
      <c r="BD56" s="695">
        <v>3512.8770655839999</v>
      </c>
      <c r="BE56" s="695">
        <v>3512.8770655839999</v>
      </c>
      <c r="BF56" s="695">
        <v>3498.4361603389998</v>
      </c>
      <c r="BG56" s="695">
        <v>3498.4361603389998</v>
      </c>
      <c r="BH56" s="695">
        <v>3495.4752800739998</v>
      </c>
      <c r="BI56" s="695">
        <v>3387.4605937709998</v>
      </c>
      <c r="BJ56" s="695">
        <v>1988.3642087769999</v>
      </c>
      <c r="BK56" s="695">
        <v>1988.3642087769999</v>
      </c>
      <c r="BL56" s="695">
        <v>1988.3642087769999</v>
      </c>
      <c r="BM56" s="695">
        <v>0</v>
      </c>
      <c r="BN56" s="695">
        <v>0</v>
      </c>
      <c r="BO56" s="695">
        <v>0</v>
      </c>
      <c r="BP56" s="695">
        <v>0</v>
      </c>
      <c r="BQ56" s="695">
        <v>0</v>
      </c>
      <c r="BR56" s="695">
        <v>0</v>
      </c>
      <c r="BS56" s="695">
        <v>0</v>
      </c>
      <c r="BT56" s="696">
        <v>0</v>
      </c>
    </row>
    <row r="57" spans="2:73">
      <c r="B57" s="690" t="s">
        <v>208</v>
      </c>
      <c r="C57" s="690" t="s">
        <v>909</v>
      </c>
      <c r="D57" s="690" t="s">
        <v>2</v>
      </c>
      <c r="E57" s="690" t="s">
        <v>910</v>
      </c>
      <c r="F57" s="690" t="s">
        <v>29</v>
      </c>
      <c r="G57" s="690" t="s">
        <v>911</v>
      </c>
      <c r="H57" s="690">
        <v>2013</v>
      </c>
      <c r="I57" s="642" t="s">
        <v>570</v>
      </c>
      <c r="J57" s="642" t="s">
        <v>586</v>
      </c>
      <c r="K57" s="631"/>
      <c r="L57" s="694">
        <v>0</v>
      </c>
      <c r="M57" s="695">
        <v>0</v>
      </c>
      <c r="N57" s="695">
        <v>0.62158229700000001</v>
      </c>
      <c r="O57" s="695">
        <v>0.62158229700000001</v>
      </c>
      <c r="P57" s="695">
        <v>0.62158229700000001</v>
      </c>
      <c r="Q57" s="695">
        <v>0.62158229700000001</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1"/>
      <c r="AQ57" s="694">
        <v>0</v>
      </c>
      <c r="AR57" s="695">
        <v>0</v>
      </c>
      <c r="AS57" s="695">
        <v>1108.319634</v>
      </c>
      <c r="AT57" s="695">
        <v>1108.319634</v>
      </c>
      <c r="AU57" s="695">
        <v>1108.319634</v>
      </c>
      <c r="AV57" s="695">
        <v>1108.319634</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c r="B58" s="690" t="s">
        <v>208</v>
      </c>
      <c r="C58" s="690" t="s">
        <v>909</v>
      </c>
      <c r="D58" s="690" t="s">
        <v>1</v>
      </c>
      <c r="E58" s="690" t="s">
        <v>910</v>
      </c>
      <c r="F58" s="690" t="s">
        <v>29</v>
      </c>
      <c r="G58" s="690" t="s">
        <v>911</v>
      </c>
      <c r="H58" s="690">
        <v>2013</v>
      </c>
      <c r="I58" s="642" t="s">
        <v>570</v>
      </c>
      <c r="J58" s="642" t="s">
        <v>586</v>
      </c>
      <c r="K58" s="631"/>
      <c r="L58" s="694">
        <v>0</v>
      </c>
      <c r="M58" s="695">
        <v>0</v>
      </c>
      <c r="N58" s="695">
        <v>2.9698884298629316</v>
      </c>
      <c r="O58" s="695">
        <v>2.9698884298629316</v>
      </c>
      <c r="P58" s="695">
        <v>2.9698884298629316</v>
      </c>
      <c r="Q58" s="695">
        <v>2.8651043998629317</v>
      </c>
      <c r="R58" s="695">
        <v>1.6996323704984384</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1"/>
      <c r="AQ58" s="694">
        <v>0</v>
      </c>
      <c r="AR58" s="695">
        <v>0</v>
      </c>
      <c r="AS58" s="695">
        <v>20105.804116085146</v>
      </c>
      <c r="AT58" s="695">
        <v>20105.804116085146</v>
      </c>
      <c r="AU58" s="695">
        <v>20105.804116085146</v>
      </c>
      <c r="AV58" s="695">
        <v>20003.259597752145</v>
      </c>
      <c r="AW58" s="695">
        <v>11564.579455503206</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208</v>
      </c>
      <c r="C59" s="690" t="s">
        <v>909</v>
      </c>
      <c r="D59" s="690" t="s">
        <v>921</v>
      </c>
      <c r="E59" s="690" t="s">
        <v>910</v>
      </c>
      <c r="F59" s="690" t="s">
        <v>29</v>
      </c>
      <c r="G59" s="690" t="s">
        <v>911</v>
      </c>
      <c r="H59" s="690">
        <v>2013</v>
      </c>
      <c r="I59" s="642" t="s">
        <v>570</v>
      </c>
      <c r="J59" s="642" t="s">
        <v>586</v>
      </c>
      <c r="K59" s="631"/>
      <c r="L59" s="694">
        <v>0</v>
      </c>
      <c r="M59" s="695">
        <v>0</v>
      </c>
      <c r="N59" s="695">
        <v>1.017010387</v>
      </c>
      <c r="O59" s="695">
        <v>1.017010387</v>
      </c>
      <c r="P59" s="695">
        <v>0.96117699400000001</v>
      </c>
      <c r="Q59" s="695">
        <v>0.77063179900000001</v>
      </c>
      <c r="R59" s="695">
        <v>0.77063179900000001</v>
      </c>
      <c r="S59" s="695">
        <v>0.77063179900000001</v>
      </c>
      <c r="T59" s="695">
        <v>0.77063179900000001</v>
      </c>
      <c r="U59" s="695">
        <v>0.76917402000000001</v>
      </c>
      <c r="V59" s="695">
        <v>0.66109753900000001</v>
      </c>
      <c r="W59" s="695">
        <v>0.66109753900000001</v>
      </c>
      <c r="X59" s="695">
        <v>0.47971144799999998</v>
      </c>
      <c r="Y59" s="695">
        <v>0.30985885600000002</v>
      </c>
      <c r="Z59" s="695">
        <v>0.30985885600000002</v>
      </c>
      <c r="AA59" s="695">
        <v>0.30375485600000002</v>
      </c>
      <c r="AB59" s="695">
        <v>0.30375485600000002</v>
      </c>
      <c r="AC59" s="695">
        <v>0.30062333699999999</v>
      </c>
      <c r="AD59" s="695">
        <v>0.25948845199999998</v>
      </c>
      <c r="AE59" s="695">
        <v>0.15231386099999999</v>
      </c>
      <c r="AF59" s="695">
        <v>0.15231386099999999</v>
      </c>
      <c r="AG59" s="695">
        <v>0.15231386099999999</v>
      </c>
      <c r="AH59" s="695">
        <v>0</v>
      </c>
      <c r="AI59" s="695">
        <v>0</v>
      </c>
      <c r="AJ59" s="695">
        <v>0</v>
      </c>
      <c r="AK59" s="695">
        <v>0</v>
      </c>
      <c r="AL59" s="695">
        <v>0</v>
      </c>
      <c r="AM59" s="695">
        <v>0</v>
      </c>
      <c r="AN59" s="695">
        <v>0</v>
      </c>
      <c r="AO59" s="696">
        <v>0</v>
      </c>
      <c r="AP59" s="631"/>
      <c r="AQ59" s="694">
        <v>0</v>
      </c>
      <c r="AR59" s="695">
        <v>0</v>
      </c>
      <c r="AS59" s="695">
        <v>14761.04082681</v>
      </c>
      <c r="AT59" s="695">
        <v>14761.04082681</v>
      </c>
      <c r="AU59" s="695">
        <v>13871.652575376</v>
      </c>
      <c r="AV59" s="695">
        <v>10836.396227222</v>
      </c>
      <c r="AW59" s="695">
        <v>10836.396227222</v>
      </c>
      <c r="AX59" s="695">
        <v>10836.396227222</v>
      </c>
      <c r="AY59" s="695">
        <v>10836.396227222</v>
      </c>
      <c r="AZ59" s="695">
        <v>10823.626086848</v>
      </c>
      <c r="BA59" s="695">
        <v>9102.0406956000006</v>
      </c>
      <c r="BB59" s="695">
        <v>9102.0406956000006</v>
      </c>
      <c r="BC59" s="695">
        <v>7920.2437239780002</v>
      </c>
      <c r="BD59" s="695">
        <v>5091.9512535289996</v>
      </c>
      <c r="BE59" s="695">
        <v>5091.9512535289996</v>
      </c>
      <c r="BF59" s="695">
        <v>4823.2317475509999</v>
      </c>
      <c r="BG59" s="695">
        <v>4823.2317475509999</v>
      </c>
      <c r="BH59" s="695">
        <v>4788.7268487689998</v>
      </c>
      <c r="BI59" s="695">
        <v>4133.4758850050002</v>
      </c>
      <c r="BJ59" s="695">
        <v>2426.256995923</v>
      </c>
      <c r="BK59" s="695">
        <v>2426.256995923</v>
      </c>
      <c r="BL59" s="695">
        <v>2426.256995923</v>
      </c>
      <c r="BM59" s="695">
        <v>0</v>
      </c>
      <c r="BN59" s="695">
        <v>0</v>
      </c>
      <c r="BO59" s="695">
        <v>0</v>
      </c>
      <c r="BP59" s="695">
        <v>0</v>
      </c>
      <c r="BQ59" s="695">
        <v>0</v>
      </c>
      <c r="BR59" s="695">
        <v>0</v>
      </c>
      <c r="BS59" s="695">
        <v>0</v>
      </c>
      <c r="BT59" s="696">
        <v>0</v>
      </c>
    </row>
    <row r="60" spans="2:73" ht="15.9">
      <c r="B60" s="690" t="s">
        <v>208</v>
      </c>
      <c r="C60" s="690" t="s">
        <v>909</v>
      </c>
      <c r="D60" s="690" t="s">
        <v>14</v>
      </c>
      <c r="E60" s="690" t="s">
        <v>910</v>
      </c>
      <c r="F60" s="690" t="s">
        <v>29</v>
      </c>
      <c r="G60" s="690" t="s">
        <v>911</v>
      </c>
      <c r="H60" s="690">
        <v>2013</v>
      </c>
      <c r="I60" s="642" t="s">
        <v>570</v>
      </c>
      <c r="J60" s="642" t="s">
        <v>586</v>
      </c>
      <c r="K60" s="631"/>
      <c r="L60" s="694">
        <v>0</v>
      </c>
      <c r="M60" s="695">
        <v>0</v>
      </c>
      <c r="N60" s="695">
        <v>0.86235619699999999</v>
      </c>
      <c r="O60" s="695">
        <v>0.82567996200000005</v>
      </c>
      <c r="P60" s="695">
        <v>0.82234575399999998</v>
      </c>
      <c r="Q60" s="695">
        <v>0.75201088100000002</v>
      </c>
      <c r="R60" s="695">
        <v>0.73018025399999997</v>
      </c>
      <c r="S60" s="695">
        <v>0.70834963100000004</v>
      </c>
      <c r="T60" s="695">
        <v>0.70834963100000004</v>
      </c>
      <c r="U60" s="695">
        <v>0.70834963100000004</v>
      </c>
      <c r="V60" s="695">
        <v>0.41365004700000002</v>
      </c>
      <c r="W60" s="695">
        <v>0.41365004700000002</v>
      </c>
      <c r="X60" s="695">
        <v>0.24853957099999999</v>
      </c>
      <c r="Y60" s="695">
        <v>0.24853957099999999</v>
      </c>
      <c r="Z60" s="695">
        <v>0.11022314800000001</v>
      </c>
      <c r="AA60" s="695">
        <v>0.11022314800000001</v>
      </c>
      <c r="AB60" s="695">
        <v>2.4233956000000001E-2</v>
      </c>
      <c r="AC60" s="695">
        <v>0</v>
      </c>
      <c r="AD60" s="695">
        <v>0</v>
      </c>
      <c r="AE60" s="695">
        <v>0</v>
      </c>
      <c r="AF60" s="695">
        <v>0</v>
      </c>
      <c r="AG60" s="695">
        <v>0</v>
      </c>
      <c r="AH60" s="695">
        <v>0</v>
      </c>
      <c r="AI60" s="695">
        <v>0</v>
      </c>
      <c r="AJ60" s="695">
        <v>0</v>
      </c>
      <c r="AK60" s="695">
        <v>0</v>
      </c>
      <c r="AL60" s="695">
        <v>0</v>
      </c>
      <c r="AM60" s="695">
        <v>0</v>
      </c>
      <c r="AN60" s="695">
        <v>0</v>
      </c>
      <c r="AO60" s="696">
        <v>0</v>
      </c>
      <c r="AP60" s="631"/>
      <c r="AQ60" s="694">
        <v>0</v>
      </c>
      <c r="AR60" s="695">
        <v>0</v>
      </c>
      <c r="AS60" s="695">
        <v>11868.619171143</v>
      </c>
      <c r="AT60" s="695">
        <v>11162.577636718999</v>
      </c>
      <c r="AU60" s="695">
        <v>11098.392074584999</v>
      </c>
      <c r="AV60" s="695">
        <v>9744.3996543880003</v>
      </c>
      <c r="AW60" s="695">
        <v>9324.1459846500002</v>
      </c>
      <c r="AX60" s="695">
        <v>8903.8922233579997</v>
      </c>
      <c r="AY60" s="695">
        <v>8903.8922233579997</v>
      </c>
      <c r="AZ60" s="695">
        <v>8903.8922233579997</v>
      </c>
      <c r="BA60" s="695">
        <v>3230.7323837280001</v>
      </c>
      <c r="BB60" s="695">
        <v>3230.7323837280001</v>
      </c>
      <c r="BC60" s="695">
        <v>1332.963653564</v>
      </c>
      <c r="BD60" s="695">
        <v>1332.963653564</v>
      </c>
      <c r="BE60" s="695">
        <v>873.10922241200001</v>
      </c>
      <c r="BF60" s="695">
        <v>873.10922241200001</v>
      </c>
      <c r="BG60" s="695">
        <v>199.84036254899999</v>
      </c>
      <c r="BH60" s="695">
        <v>0</v>
      </c>
      <c r="BI60" s="695">
        <v>0</v>
      </c>
      <c r="BJ60" s="695">
        <v>0</v>
      </c>
      <c r="BK60" s="695">
        <v>0</v>
      </c>
      <c r="BL60" s="695">
        <v>0</v>
      </c>
      <c r="BM60" s="695">
        <v>0</v>
      </c>
      <c r="BN60" s="695">
        <v>0</v>
      </c>
      <c r="BO60" s="695">
        <v>0</v>
      </c>
      <c r="BP60" s="695">
        <v>0</v>
      </c>
      <c r="BQ60" s="695">
        <v>0</v>
      </c>
      <c r="BR60" s="695">
        <v>0</v>
      </c>
      <c r="BS60" s="695">
        <v>0</v>
      </c>
      <c r="BT60" s="696">
        <v>0</v>
      </c>
      <c r="BU60" s="161"/>
    </row>
    <row r="61" spans="2:73">
      <c r="B61" s="690" t="s">
        <v>208</v>
      </c>
      <c r="C61" s="690" t="s">
        <v>909</v>
      </c>
      <c r="D61" s="690" t="s">
        <v>917</v>
      </c>
      <c r="E61" s="690" t="s">
        <v>910</v>
      </c>
      <c r="F61" s="690" t="s">
        <v>29</v>
      </c>
      <c r="G61" s="690" t="s">
        <v>911</v>
      </c>
      <c r="H61" s="690">
        <v>2013</v>
      </c>
      <c r="I61" s="642" t="s">
        <v>570</v>
      </c>
      <c r="J61" s="642" t="s">
        <v>586</v>
      </c>
      <c r="K61" s="631"/>
      <c r="L61" s="694">
        <v>0</v>
      </c>
      <c r="M61" s="695">
        <v>0</v>
      </c>
      <c r="N61" s="695">
        <v>0.52587395599999998</v>
      </c>
      <c r="O61" s="695">
        <v>0.52587395599999998</v>
      </c>
      <c r="P61" s="695">
        <v>0.52587395599999998</v>
      </c>
      <c r="Q61" s="695">
        <v>0.52587395599999998</v>
      </c>
      <c r="R61" s="695">
        <v>0.52587395599999998</v>
      </c>
      <c r="S61" s="695">
        <v>0.52587395599999998</v>
      </c>
      <c r="T61" s="695">
        <v>0.52587395599999998</v>
      </c>
      <c r="U61" s="695">
        <v>0.52587395599999998</v>
      </c>
      <c r="V61" s="695">
        <v>0.52587395599999998</v>
      </c>
      <c r="W61" s="695">
        <v>0.52587395599999998</v>
      </c>
      <c r="X61" s="695">
        <v>0.52587395599999998</v>
      </c>
      <c r="Y61" s="695">
        <v>0.52587395599999998</v>
      </c>
      <c r="Z61" s="695">
        <v>0.52587395599999998</v>
      </c>
      <c r="AA61" s="695">
        <v>0.52587395599999998</v>
      </c>
      <c r="AB61" s="695">
        <v>0.52587395599999998</v>
      </c>
      <c r="AC61" s="695">
        <v>0.52587395599999998</v>
      </c>
      <c r="AD61" s="695">
        <v>0.52587395599999998</v>
      </c>
      <c r="AE61" s="695">
        <v>0.52587395599999998</v>
      </c>
      <c r="AF61" s="695">
        <v>0.52587395599999998</v>
      </c>
      <c r="AG61" s="695">
        <v>0</v>
      </c>
      <c r="AH61" s="695">
        <v>0</v>
      </c>
      <c r="AI61" s="695">
        <v>0</v>
      </c>
      <c r="AJ61" s="695">
        <v>0</v>
      </c>
      <c r="AK61" s="695">
        <v>0</v>
      </c>
      <c r="AL61" s="695">
        <v>0</v>
      </c>
      <c r="AM61" s="695">
        <v>0</v>
      </c>
      <c r="AN61" s="695">
        <v>0</v>
      </c>
      <c r="AO61" s="696">
        <v>0</v>
      </c>
      <c r="AP61" s="631"/>
      <c r="AQ61" s="694">
        <v>0</v>
      </c>
      <c r="AR61" s="695">
        <v>0</v>
      </c>
      <c r="AS61" s="695">
        <v>1021.10464366</v>
      </c>
      <c r="AT61" s="695">
        <v>1021.10464366</v>
      </c>
      <c r="AU61" s="695">
        <v>1021.10464366</v>
      </c>
      <c r="AV61" s="695">
        <v>1021.10464366</v>
      </c>
      <c r="AW61" s="695">
        <v>1021.10464366</v>
      </c>
      <c r="AX61" s="695">
        <v>1021.10464366</v>
      </c>
      <c r="AY61" s="695">
        <v>1021.10464366</v>
      </c>
      <c r="AZ61" s="695">
        <v>1021.10464366</v>
      </c>
      <c r="BA61" s="695">
        <v>1021.10464366</v>
      </c>
      <c r="BB61" s="695">
        <v>1021.10464366</v>
      </c>
      <c r="BC61" s="695">
        <v>1021.10464366</v>
      </c>
      <c r="BD61" s="695">
        <v>1021.10464366</v>
      </c>
      <c r="BE61" s="695">
        <v>1021.10464366</v>
      </c>
      <c r="BF61" s="695">
        <v>1021.10464366</v>
      </c>
      <c r="BG61" s="695">
        <v>1021.10464366</v>
      </c>
      <c r="BH61" s="695">
        <v>1021.10464366</v>
      </c>
      <c r="BI61" s="695">
        <v>1021.10464366</v>
      </c>
      <c r="BJ61" s="695">
        <v>1021.10464366</v>
      </c>
      <c r="BK61" s="695">
        <v>1021.10464366</v>
      </c>
      <c r="BL61" s="695">
        <v>0</v>
      </c>
      <c r="BM61" s="695">
        <v>0</v>
      </c>
      <c r="BN61" s="695">
        <v>0</v>
      </c>
      <c r="BO61" s="695">
        <v>0</v>
      </c>
      <c r="BP61" s="695">
        <v>0</v>
      </c>
      <c r="BQ61" s="695">
        <v>0</v>
      </c>
      <c r="BR61" s="695">
        <v>0</v>
      </c>
      <c r="BS61" s="695">
        <v>0</v>
      </c>
      <c r="BT61" s="696">
        <v>0</v>
      </c>
    </row>
    <row r="62" spans="2:73">
      <c r="B62" s="690" t="s">
        <v>208</v>
      </c>
      <c r="C62" s="690" t="s">
        <v>912</v>
      </c>
      <c r="D62" s="690" t="s">
        <v>22</v>
      </c>
      <c r="E62" s="690" t="s">
        <v>910</v>
      </c>
      <c r="F62" s="690" t="s">
        <v>913</v>
      </c>
      <c r="G62" s="690" t="s">
        <v>911</v>
      </c>
      <c r="H62" s="690">
        <v>2013</v>
      </c>
      <c r="I62" s="642" t="s">
        <v>570</v>
      </c>
      <c r="J62" s="642" t="s">
        <v>586</v>
      </c>
      <c r="K62" s="631"/>
      <c r="L62" s="694">
        <v>0</v>
      </c>
      <c r="M62" s="695">
        <v>0</v>
      </c>
      <c r="N62" s="695">
        <v>16.577709981000002</v>
      </c>
      <c r="O62" s="695">
        <v>16.577709981000002</v>
      </c>
      <c r="P62" s="695">
        <v>16.577709981000002</v>
      </c>
      <c r="Q62" s="695">
        <v>16.577709981000002</v>
      </c>
      <c r="R62" s="695">
        <v>16.577709981000002</v>
      </c>
      <c r="S62" s="695">
        <v>16.418923595999999</v>
      </c>
      <c r="T62" s="695">
        <v>16.418923595999999</v>
      </c>
      <c r="U62" s="695">
        <v>16.418923595999999</v>
      </c>
      <c r="V62" s="695">
        <v>16.418923595999999</v>
      </c>
      <c r="W62" s="695">
        <v>15.261409627999999</v>
      </c>
      <c r="X62" s="695">
        <v>13.933706046999999</v>
      </c>
      <c r="Y62" s="695">
        <v>13.933706046999999</v>
      </c>
      <c r="Z62" s="695">
        <v>9.5743426449999998</v>
      </c>
      <c r="AA62" s="695">
        <v>9.5743426449999998</v>
      </c>
      <c r="AB62" s="695">
        <v>9.5743426449999998</v>
      </c>
      <c r="AC62" s="695">
        <v>9.5743426449999998</v>
      </c>
      <c r="AD62" s="695">
        <v>9.5743426449999998</v>
      </c>
      <c r="AE62" s="695">
        <v>9.5743426449999998</v>
      </c>
      <c r="AF62" s="695">
        <v>9.5743426449999998</v>
      </c>
      <c r="AG62" s="695">
        <v>9.5743426449999998</v>
      </c>
      <c r="AH62" s="695">
        <v>0</v>
      </c>
      <c r="AI62" s="695">
        <v>0</v>
      </c>
      <c r="AJ62" s="695">
        <v>0</v>
      </c>
      <c r="AK62" s="695">
        <v>0</v>
      </c>
      <c r="AL62" s="695">
        <v>0</v>
      </c>
      <c r="AM62" s="695">
        <v>0</v>
      </c>
      <c r="AN62" s="695">
        <v>0</v>
      </c>
      <c r="AO62" s="696">
        <v>0</v>
      </c>
      <c r="AP62" s="631"/>
      <c r="AQ62" s="694">
        <v>0</v>
      </c>
      <c r="AR62" s="695">
        <v>0</v>
      </c>
      <c r="AS62" s="695">
        <v>60668.847855091997</v>
      </c>
      <c r="AT62" s="695">
        <v>60668.847855091997</v>
      </c>
      <c r="AU62" s="695">
        <v>60668.847855091997</v>
      </c>
      <c r="AV62" s="695">
        <v>60668.847855091997</v>
      </c>
      <c r="AW62" s="695">
        <v>60668.847855091997</v>
      </c>
      <c r="AX62" s="695">
        <v>59752.589061052</v>
      </c>
      <c r="AY62" s="695">
        <v>59752.589061052</v>
      </c>
      <c r="AZ62" s="695">
        <v>59752.589061052</v>
      </c>
      <c r="BA62" s="695">
        <v>59752.589061052</v>
      </c>
      <c r="BB62" s="695">
        <v>53073.286209525999</v>
      </c>
      <c r="BC62" s="695">
        <v>45411.923528615996</v>
      </c>
      <c r="BD62" s="695">
        <v>45411.923528615996</v>
      </c>
      <c r="BE62" s="695">
        <v>20141.044422976</v>
      </c>
      <c r="BF62" s="695">
        <v>20141.044422976</v>
      </c>
      <c r="BG62" s="695">
        <v>20141.044422976</v>
      </c>
      <c r="BH62" s="695">
        <v>18198.421606913002</v>
      </c>
      <c r="BI62" s="695">
        <v>10218.875671681</v>
      </c>
      <c r="BJ62" s="695">
        <v>10218.875671681</v>
      </c>
      <c r="BK62" s="695">
        <v>10218.875671681</v>
      </c>
      <c r="BL62" s="695">
        <v>10218.875671681</v>
      </c>
      <c r="BM62" s="695">
        <v>0</v>
      </c>
      <c r="BN62" s="695">
        <v>0</v>
      </c>
      <c r="BO62" s="695">
        <v>0</v>
      </c>
      <c r="BP62" s="695">
        <v>0</v>
      </c>
      <c r="BQ62" s="695">
        <v>0</v>
      </c>
      <c r="BR62" s="695">
        <v>0</v>
      </c>
      <c r="BS62" s="695">
        <v>0</v>
      </c>
      <c r="BT62" s="696">
        <v>0</v>
      </c>
    </row>
    <row r="63" spans="2:73">
      <c r="B63" s="690" t="s">
        <v>208</v>
      </c>
      <c r="C63" s="690" t="s">
        <v>912</v>
      </c>
      <c r="D63" s="690" t="s">
        <v>883</v>
      </c>
      <c r="E63" s="690" t="s">
        <v>910</v>
      </c>
      <c r="F63" s="690" t="s">
        <v>913</v>
      </c>
      <c r="G63" s="690" t="s">
        <v>911</v>
      </c>
      <c r="H63" s="690">
        <v>2013</v>
      </c>
      <c r="I63" s="642" t="s">
        <v>570</v>
      </c>
      <c r="J63" s="642" t="s">
        <v>586</v>
      </c>
      <c r="K63" s="631"/>
      <c r="L63" s="694">
        <v>0</v>
      </c>
      <c r="M63" s="695">
        <v>0</v>
      </c>
      <c r="N63" s="695">
        <v>8.2839614130000001</v>
      </c>
      <c r="O63" s="695">
        <v>8.2839614130000001</v>
      </c>
      <c r="P63" s="695">
        <v>8.2354858140000005</v>
      </c>
      <c r="Q63" s="695">
        <v>7.9641351530000009</v>
      </c>
      <c r="R63" s="695">
        <v>1.8843609670000001</v>
      </c>
      <c r="S63" s="695">
        <v>1.8843609670000001</v>
      </c>
      <c r="T63" s="695">
        <v>1.8843609670000001</v>
      </c>
      <c r="U63" s="695">
        <v>1.8843609670000001</v>
      </c>
      <c r="V63" s="695">
        <v>1.8843609670000001</v>
      </c>
      <c r="W63" s="695">
        <v>1.8843609670000001</v>
      </c>
      <c r="X63" s="695">
        <v>1.7805711959999999</v>
      </c>
      <c r="Y63" s="695">
        <v>1.7805711959999999</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1"/>
      <c r="AQ63" s="694">
        <v>0</v>
      </c>
      <c r="AR63" s="695">
        <v>0</v>
      </c>
      <c r="AS63" s="695">
        <v>24425.412683781</v>
      </c>
      <c r="AT63" s="695">
        <v>24425.412683781</v>
      </c>
      <c r="AU63" s="695">
        <v>24270.691862297001</v>
      </c>
      <c r="AV63" s="695">
        <v>23404.614944585999</v>
      </c>
      <c r="AW63" s="695">
        <v>5970.361668607</v>
      </c>
      <c r="AX63" s="695">
        <v>5970.361668607</v>
      </c>
      <c r="AY63" s="695">
        <v>5970.361668607</v>
      </c>
      <c r="AZ63" s="695">
        <v>5970.361668607</v>
      </c>
      <c r="BA63" s="695">
        <v>5970.361668607</v>
      </c>
      <c r="BB63" s="695">
        <v>5970.361668607</v>
      </c>
      <c r="BC63" s="695">
        <v>5028.7938442900004</v>
      </c>
      <c r="BD63" s="695">
        <v>5028.7938442900004</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t="s">
        <v>208</v>
      </c>
      <c r="C65" s="690" t="s">
        <v>909</v>
      </c>
      <c r="D65" s="690" t="s">
        <v>4</v>
      </c>
      <c r="E65" s="690" t="s">
        <v>910</v>
      </c>
      <c r="F65" s="690" t="s">
        <v>29</v>
      </c>
      <c r="G65" s="690" t="s">
        <v>911</v>
      </c>
      <c r="H65" s="690">
        <v>2013</v>
      </c>
      <c r="I65" s="642" t="s">
        <v>571</v>
      </c>
      <c r="J65" s="642" t="s">
        <v>579</v>
      </c>
      <c r="K65" s="631"/>
      <c r="L65" s="694">
        <v>0</v>
      </c>
      <c r="M65" s="695">
        <v>0</v>
      </c>
      <c r="N65" s="695">
        <v>1E-3</v>
      </c>
      <c r="O65" s="695">
        <v>1E-3</v>
      </c>
      <c r="P65" s="695">
        <v>1E-3</v>
      </c>
      <c r="Q65" s="695">
        <v>1E-3</v>
      </c>
      <c r="R65" s="695">
        <v>1E-3</v>
      </c>
      <c r="S65" s="695">
        <v>1E-3</v>
      </c>
      <c r="T65" s="695">
        <v>1E-3</v>
      </c>
      <c r="U65" s="695">
        <v>1E-3</v>
      </c>
      <c r="V65" s="695">
        <v>1E-3</v>
      </c>
      <c r="W65" s="695">
        <v>1E-3</v>
      </c>
      <c r="X65" s="695">
        <v>1E-3</v>
      </c>
      <c r="Y65" s="695">
        <v>1E-3</v>
      </c>
      <c r="Z65" s="695">
        <v>1E-3</v>
      </c>
      <c r="AA65" s="695">
        <v>1E-3</v>
      </c>
      <c r="AB65" s="695">
        <v>1E-3</v>
      </c>
      <c r="AC65" s="695">
        <v>1E-3</v>
      </c>
      <c r="AD65" s="695">
        <v>0</v>
      </c>
      <c r="AE65" s="695">
        <v>0</v>
      </c>
      <c r="AF65" s="695">
        <v>0</v>
      </c>
      <c r="AG65" s="695">
        <v>0</v>
      </c>
      <c r="AH65" s="695">
        <v>0</v>
      </c>
      <c r="AI65" s="695">
        <v>0</v>
      </c>
      <c r="AJ65" s="695">
        <v>0</v>
      </c>
      <c r="AK65" s="695">
        <v>0</v>
      </c>
      <c r="AL65" s="695">
        <v>0</v>
      </c>
      <c r="AM65" s="695">
        <v>0</v>
      </c>
      <c r="AN65" s="695">
        <v>0</v>
      </c>
      <c r="AO65" s="696">
        <v>0</v>
      </c>
      <c r="AP65" s="631"/>
      <c r="AQ65" s="694">
        <v>0</v>
      </c>
      <c r="AR65" s="695">
        <v>0</v>
      </c>
      <c r="AS65" s="695">
        <v>20</v>
      </c>
      <c r="AT65" s="695">
        <v>20</v>
      </c>
      <c r="AU65" s="695">
        <v>19</v>
      </c>
      <c r="AV65" s="695">
        <v>17</v>
      </c>
      <c r="AW65" s="695">
        <v>17</v>
      </c>
      <c r="AX65" s="695">
        <v>17</v>
      </c>
      <c r="AY65" s="695">
        <v>17</v>
      </c>
      <c r="AZ65" s="695">
        <v>17</v>
      </c>
      <c r="BA65" s="695">
        <v>14</v>
      </c>
      <c r="BB65" s="695">
        <v>14</v>
      </c>
      <c r="BC65" s="695">
        <v>13</v>
      </c>
      <c r="BD65" s="695">
        <v>13</v>
      </c>
      <c r="BE65" s="695">
        <v>13</v>
      </c>
      <c r="BF65" s="695">
        <v>13</v>
      </c>
      <c r="BG65" s="695">
        <v>13</v>
      </c>
      <c r="BH65" s="695">
        <v>13</v>
      </c>
      <c r="BI65" s="695">
        <v>7</v>
      </c>
      <c r="BJ65" s="695">
        <v>7</v>
      </c>
      <c r="BK65" s="695">
        <v>7</v>
      </c>
      <c r="BL65" s="695">
        <v>7</v>
      </c>
      <c r="BM65" s="695">
        <v>0</v>
      </c>
      <c r="BN65" s="695">
        <v>0</v>
      </c>
      <c r="BO65" s="695">
        <v>0</v>
      </c>
      <c r="BP65" s="695">
        <v>0</v>
      </c>
      <c r="BQ65" s="695">
        <v>0</v>
      </c>
      <c r="BR65" s="695">
        <v>0</v>
      </c>
      <c r="BS65" s="695">
        <v>0</v>
      </c>
      <c r="BT65" s="696">
        <v>0</v>
      </c>
    </row>
    <row r="66" spans="2:73">
      <c r="B66" s="690" t="s">
        <v>208</v>
      </c>
      <c r="C66" s="690" t="s">
        <v>918</v>
      </c>
      <c r="D66" s="690" t="s">
        <v>14</v>
      </c>
      <c r="E66" s="690" t="s">
        <v>910</v>
      </c>
      <c r="F66" s="690" t="s">
        <v>29</v>
      </c>
      <c r="G66" s="690" t="s">
        <v>911</v>
      </c>
      <c r="H66" s="690">
        <v>2013</v>
      </c>
      <c r="I66" s="642" t="s">
        <v>571</v>
      </c>
      <c r="J66" s="642" t="s">
        <v>579</v>
      </c>
      <c r="K66" s="631"/>
      <c r="L66" s="694">
        <v>0</v>
      </c>
      <c r="M66" s="695">
        <v>0</v>
      </c>
      <c r="N66" s="695">
        <v>7.9400002999999997E-2</v>
      </c>
      <c r="O66" s="695">
        <v>7.9400002999999997E-2</v>
      </c>
      <c r="P66" s="695">
        <v>7.9400002999999997E-2</v>
      </c>
      <c r="Q66" s="695">
        <v>7.9400002999999997E-2</v>
      </c>
      <c r="R66" s="695">
        <v>7.9400002999999997E-2</v>
      </c>
      <c r="S66" s="695">
        <v>7.9400002999999997E-2</v>
      </c>
      <c r="T66" s="695">
        <v>7.9400002999999997E-2</v>
      </c>
      <c r="U66" s="695">
        <v>7.9400002999999997E-2</v>
      </c>
      <c r="V66" s="695">
        <v>7.9400002999999997E-2</v>
      </c>
      <c r="W66" s="695">
        <v>7.9400002999999997E-2</v>
      </c>
      <c r="X66" s="695">
        <v>7.9400002999999997E-2</v>
      </c>
      <c r="Y66" s="695">
        <v>7.9400002999999997E-2</v>
      </c>
      <c r="Z66" s="695">
        <v>7.9400002999999997E-2</v>
      </c>
      <c r="AA66" s="695">
        <v>7.9400002999999997E-2</v>
      </c>
      <c r="AB66" s="695">
        <v>0</v>
      </c>
      <c r="AC66" s="695">
        <v>0</v>
      </c>
      <c r="AD66" s="695">
        <v>0</v>
      </c>
      <c r="AE66" s="695">
        <v>0</v>
      </c>
      <c r="AF66" s="695">
        <v>0</v>
      </c>
      <c r="AG66" s="695">
        <v>0</v>
      </c>
      <c r="AH66" s="695">
        <v>0</v>
      </c>
      <c r="AI66" s="695">
        <v>0</v>
      </c>
      <c r="AJ66" s="695">
        <v>0</v>
      </c>
      <c r="AK66" s="695">
        <v>0</v>
      </c>
      <c r="AL66" s="695">
        <v>0</v>
      </c>
      <c r="AM66" s="695">
        <v>0</v>
      </c>
      <c r="AN66" s="695">
        <v>0</v>
      </c>
      <c r="AO66" s="696">
        <v>0</v>
      </c>
      <c r="AP66" s="631"/>
      <c r="AQ66" s="694">
        <v>0</v>
      </c>
      <c r="AR66" s="695">
        <v>0</v>
      </c>
      <c r="AS66" s="695">
        <v>653</v>
      </c>
      <c r="AT66" s="695">
        <v>653</v>
      </c>
      <c r="AU66" s="695">
        <v>653</v>
      </c>
      <c r="AV66" s="695">
        <v>653</v>
      </c>
      <c r="AW66" s="695">
        <v>653</v>
      </c>
      <c r="AX66" s="695">
        <v>653</v>
      </c>
      <c r="AY66" s="695">
        <v>653</v>
      </c>
      <c r="AZ66" s="695">
        <v>653</v>
      </c>
      <c r="BA66" s="695">
        <v>653</v>
      </c>
      <c r="BB66" s="695">
        <v>653</v>
      </c>
      <c r="BC66" s="695">
        <v>653</v>
      </c>
      <c r="BD66" s="695">
        <v>653</v>
      </c>
      <c r="BE66" s="695">
        <v>653</v>
      </c>
      <c r="BF66" s="695">
        <v>653</v>
      </c>
      <c r="BG66" s="695">
        <v>0</v>
      </c>
      <c r="BH66" s="695">
        <v>0</v>
      </c>
      <c r="BI66" s="695">
        <v>0</v>
      </c>
      <c r="BJ66" s="695">
        <v>0</v>
      </c>
      <c r="BK66" s="695">
        <v>0</v>
      </c>
      <c r="BL66" s="695">
        <v>0</v>
      </c>
      <c r="BM66" s="695">
        <v>0</v>
      </c>
      <c r="BN66" s="695">
        <v>0</v>
      </c>
      <c r="BO66" s="695">
        <v>0</v>
      </c>
      <c r="BP66" s="695">
        <v>0</v>
      </c>
      <c r="BQ66" s="695">
        <v>0</v>
      </c>
      <c r="BR66" s="695">
        <v>0</v>
      </c>
      <c r="BS66" s="695">
        <v>0</v>
      </c>
      <c r="BT66" s="696">
        <v>0</v>
      </c>
    </row>
    <row r="67" spans="2:73">
      <c r="B67" s="690" t="s">
        <v>208</v>
      </c>
      <c r="C67" s="690" t="s">
        <v>909</v>
      </c>
      <c r="D67" s="690" t="s">
        <v>3</v>
      </c>
      <c r="E67" s="690" t="s">
        <v>910</v>
      </c>
      <c r="F67" s="690" t="s">
        <v>29</v>
      </c>
      <c r="G67" s="690" t="s">
        <v>922</v>
      </c>
      <c r="H67" s="690">
        <v>2013</v>
      </c>
      <c r="I67" s="642" t="s">
        <v>571</v>
      </c>
      <c r="J67" s="642" t="s">
        <v>579</v>
      </c>
      <c r="K67" s="631"/>
      <c r="L67" s="694">
        <v>0</v>
      </c>
      <c r="M67" s="695">
        <v>0</v>
      </c>
      <c r="N67" s="695">
        <v>0.39527869399999999</v>
      </c>
      <c r="O67" s="695">
        <v>0.39527869399999999</v>
      </c>
      <c r="P67" s="695">
        <v>0.39527869399999999</v>
      </c>
      <c r="Q67" s="695">
        <v>0.39527869399999999</v>
      </c>
      <c r="R67" s="695">
        <v>0.39527869399999999</v>
      </c>
      <c r="S67" s="695">
        <v>0.39527869399999999</v>
      </c>
      <c r="T67" s="695">
        <v>0.39527869399999999</v>
      </c>
      <c r="U67" s="695">
        <v>0.39527869399999999</v>
      </c>
      <c r="V67" s="695">
        <v>0.39527869399999999</v>
      </c>
      <c r="W67" s="695">
        <v>0.39527869399999999</v>
      </c>
      <c r="X67" s="695">
        <v>0.39527869399999999</v>
      </c>
      <c r="Y67" s="695">
        <v>0.39527869399999999</v>
      </c>
      <c r="Z67" s="695">
        <v>0.39527869399999999</v>
      </c>
      <c r="AA67" s="695">
        <v>0.39527869399999999</v>
      </c>
      <c r="AB67" s="695">
        <v>0.39527869399999999</v>
      </c>
      <c r="AC67" s="695">
        <v>0.39527869399999999</v>
      </c>
      <c r="AD67" s="695">
        <v>0.39527869399999999</v>
      </c>
      <c r="AE67" s="695">
        <v>0.39527869399999999</v>
      </c>
      <c r="AF67" s="695">
        <v>0.26293697799999999</v>
      </c>
      <c r="AG67" s="695">
        <v>0</v>
      </c>
      <c r="AH67" s="695">
        <v>0</v>
      </c>
      <c r="AI67" s="695">
        <v>0</v>
      </c>
      <c r="AJ67" s="695">
        <v>0</v>
      </c>
      <c r="AK67" s="695">
        <v>0</v>
      </c>
      <c r="AL67" s="695">
        <v>0</v>
      </c>
      <c r="AM67" s="695">
        <v>0</v>
      </c>
      <c r="AN67" s="695">
        <v>0</v>
      </c>
      <c r="AO67" s="696">
        <v>0</v>
      </c>
      <c r="AP67" s="631"/>
      <c r="AQ67" s="694">
        <v>0</v>
      </c>
      <c r="AR67" s="695">
        <v>0</v>
      </c>
      <c r="AS67" s="695">
        <v>628.89948619999996</v>
      </c>
      <c r="AT67" s="695">
        <v>628.89948619999996</v>
      </c>
      <c r="AU67" s="695">
        <v>628.89948619999996</v>
      </c>
      <c r="AV67" s="695">
        <v>628.89948619999996</v>
      </c>
      <c r="AW67" s="695">
        <v>628.89948619999996</v>
      </c>
      <c r="AX67" s="695">
        <v>628.89948619999996</v>
      </c>
      <c r="AY67" s="695">
        <v>628.89948619999996</v>
      </c>
      <c r="AZ67" s="695">
        <v>628.89948619999996</v>
      </c>
      <c r="BA67" s="695">
        <v>628.89948619999996</v>
      </c>
      <c r="BB67" s="695">
        <v>628.89948619999996</v>
      </c>
      <c r="BC67" s="695">
        <v>628.89948619999996</v>
      </c>
      <c r="BD67" s="695">
        <v>628.89948619999996</v>
      </c>
      <c r="BE67" s="695">
        <v>628.89948619999996</v>
      </c>
      <c r="BF67" s="695">
        <v>628.89948619999996</v>
      </c>
      <c r="BG67" s="695">
        <v>628.89948619999996</v>
      </c>
      <c r="BH67" s="695">
        <v>628.89948619999996</v>
      </c>
      <c r="BI67" s="695">
        <v>628.89948619999996</v>
      </c>
      <c r="BJ67" s="695">
        <v>628.89948619999996</v>
      </c>
      <c r="BK67" s="695">
        <v>510.55232179999996</v>
      </c>
      <c r="BL67" s="695">
        <v>0</v>
      </c>
      <c r="BM67" s="695">
        <v>0</v>
      </c>
      <c r="BN67" s="695">
        <v>0</v>
      </c>
      <c r="BO67" s="695">
        <v>0</v>
      </c>
      <c r="BP67" s="695">
        <v>0</v>
      </c>
      <c r="BQ67" s="695">
        <v>0</v>
      </c>
      <c r="BR67" s="695">
        <v>0</v>
      </c>
      <c r="BS67" s="695">
        <v>0</v>
      </c>
      <c r="BT67" s="696">
        <v>0</v>
      </c>
    </row>
    <row r="68" spans="2:73">
      <c r="B68" s="690" t="s">
        <v>208</v>
      </c>
      <c r="C68" s="690" t="s">
        <v>912</v>
      </c>
      <c r="D68" s="690" t="s">
        <v>22</v>
      </c>
      <c r="E68" s="690" t="s">
        <v>910</v>
      </c>
      <c r="F68" s="690" t="s">
        <v>919</v>
      </c>
      <c r="G68" s="690" t="s">
        <v>911</v>
      </c>
      <c r="H68" s="690">
        <v>2013</v>
      </c>
      <c r="I68" s="642" t="s">
        <v>571</v>
      </c>
      <c r="J68" s="642" t="s">
        <v>579</v>
      </c>
      <c r="K68" s="631"/>
      <c r="L68" s="694">
        <v>0</v>
      </c>
      <c r="M68" s="695">
        <v>0</v>
      </c>
      <c r="N68" s="695">
        <v>0</v>
      </c>
      <c r="O68" s="695">
        <v>0</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1"/>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t="s">
        <v>208</v>
      </c>
      <c r="C70" s="690" t="s">
        <v>909</v>
      </c>
      <c r="D70" s="690" t="s">
        <v>2</v>
      </c>
      <c r="E70" s="690" t="s">
        <v>910</v>
      </c>
      <c r="F70" s="690" t="s">
        <v>29</v>
      </c>
      <c r="G70" s="690" t="s">
        <v>911</v>
      </c>
      <c r="H70" s="690">
        <v>2014</v>
      </c>
      <c r="I70" s="642" t="s">
        <v>571</v>
      </c>
      <c r="J70" s="642" t="s">
        <v>586</v>
      </c>
      <c r="K70" s="631"/>
      <c r="L70" s="694">
        <v>0</v>
      </c>
      <c r="M70" s="695">
        <v>0</v>
      </c>
      <c r="N70" s="695">
        <v>0</v>
      </c>
      <c r="O70" s="695">
        <v>1.864746891</v>
      </c>
      <c r="P70" s="695">
        <v>1.864746891</v>
      </c>
      <c r="Q70" s="695">
        <v>1.864746891</v>
      </c>
      <c r="R70" s="695">
        <v>1.864746891</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1"/>
      <c r="AQ70" s="694">
        <v>0</v>
      </c>
      <c r="AR70" s="695">
        <v>0</v>
      </c>
      <c r="AS70" s="695">
        <v>0</v>
      </c>
      <c r="AT70" s="695">
        <v>3324.9589019999999</v>
      </c>
      <c r="AU70" s="695">
        <v>3324.9589019999999</v>
      </c>
      <c r="AV70" s="695">
        <v>3324.9589019999999</v>
      </c>
      <c r="AW70" s="695">
        <v>3324.9589019999999</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c r="B71" s="690" t="s">
        <v>208</v>
      </c>
      <c r="C71" s="690" t="s">
        <v>909</v>
      </c>
      <c r="D71" s="690" t="s">
        <v>1</v>
      </c>
      <c r="E71" s="690" t="s">
        <v>910</v>
      </c>
      <c r="F71" s="690" t="s">
        <v>29</v>
      </c>
      <c r="G71" s="690" t="s">
        <v>911</v>
      </c>
      <c r="H71" s="690">
        <v>2014</v>
      </c>
      <c r="I71" s="642" t="s">
        <v>571</v>
      </c>
      <c r="J71" s="642" t="s">
        <v>586</v>
      </c>
      <c r="K71" s="631"/>
      <c r="L71" s="694">
        <v>0</v>
      </c>
      <c r="M71" s="695">
        <v>0</v>
      </c>
      <c r="N71" s="695">
        <v>0</v>
      </c>
      <c r="O71" s="695">
        <v>2.0872712132510767</v>
      </c>
      <c r="P71" s="695">
        <v>2.0872712132510767</v>
      </c>
      <c r="Q71" s="695">
        <v>2.0872712132510767</v>
      </c>
      <c r="R71" s="695">
        <v>2.0872712132510767</v>
      </c>
      <c r="S71" s="695">
        <v>0.72041396057426776</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1"/>
      <c r="AQ71" s="697">
        <v>0</v>
      </c>
      <c r="AR71" s="698">
        <v>0</v>
      </c>
      <c r="AS71" s="698">
        <v>0</v>
      </c>
      <c r="AT71" s="698">
        <v>11901.024624606762</v>
      </c>
      <c r="AU71" s="698">
        <v>11901.024624606762</v>
      </c>
      <c r="AV71" s="698">
        <v>11901.024624606762</v>
      </c>
      <c r="AW71" s="698">
        <v>11901.024624606762</v>
      </c>
      <c r="AX71" s="698">
        <v>4901.9706385936315</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208</v>
      </c>
      <c r="C72" s="690" t="s">
        <v>909</v>
      </c>
      <c r="D72" s="690" t="s">
        <v>5</v>
      </c>
      <c r="E72" s="690" t="s">
        <v>910</v>
      </c>
      <c r="F72" s="690" t="s">
        <v>29</v>
      </c>
      <c r="G72" s="690" t="s">
        <v>911</v>
      </c>
      <c r="H72" s="690">
        <v>2014</v>
      </c>
      <c r="I72" s="642" t="s">
        <v>571</v>
      </c>
      <c r="J72" s="642" t="s">
        <v>586</v>
      </c>
      <c r="K72" s="631"/>
      <c r="L72" s="694">
        <v>0</v>
      </c>
      <c r="M72" s="695">
        <v>0</v>
      </c>
      <c r="N72" s="695">
        <v>0</v>
      </c>
      <c r="O72" s="695">
        <v>6.9109529910000003</v>
      </c>
      <c r="P72" s="695">
        <v>6.0325119110000003</v>
      </c>
      <c r="Q72" s="695">
        <v>5.5747170590000001</v>
      </c>
      <c r="R72" s="695">
        <v>5.5747170590000001</v>
      </c>
      <c r="S72" s="695">
        <v>5.5747170590000001</v>
      </c>
      <c r="T72" s="695">
        <v>5.5747170590000001</v>
      </c>
      <c r="U72" s="695">
        <v>5.5747170590000001</v>
      </c>
      <c r="V72" s="695">
        <v>5.570547725</v>
      </c>
      <c r="W72" s="695">
        <v>5.570547725</v>
      </c>
      <c r="X72" s="695">
        <v>5.2004935870000004</v>
      </c>
      <c r="Y72" s="695">
        <v>4.7327685349999999</v>
      </c>
      <c r="Z72" s="695">
        <v>4.0090913260000001</v>
      </c>
      <c r="AA72" s="695">
        <v>4.0090913260000001</v>
      </c>
      <c r="AB72" s="695">
        <v>3.9897996629999999</v>
      </c>
      <c r="AC72" s="695">
        <v>3.9897996629999999</v>
      </c>
      <c r="AD72" s="695">
        <v>3.9816502210000002</v>
      </c>
      <c r="AE72" s="695">
        <v>3.2368200420000002</v>
      </c>
      <c r="AF72" s="695">
        <v>3.2368200420000002</v>
      </c>
      <c r="AG72" s="695">
        <v>3.2368200420000002</v>
      </c>
      <c r="AH72" s="695">
        <v>3.2368200420000002</v>
      </c>
      <c r="AI72" s="695">
        <v>0</v>
      </c>
      <c r="AJ72" s="695">
        <v>0</v>
      </c>
      <c r="AK72" s="695">
        <v>0</v>
      </c>
      <c r="AL72" s="695">
        <v>0</v>
      </c>
      <c r="AM72" s="695">
        <v>0</v>
      </c>
      <c r="AN72" s="695">
        <v>0</v>
      </c>
      <c r="AO72" s="696">
        <v>0</v>
      </c>
      <c r="AP72" s="631"/>
      <c r="AQ72" s="691">
        <v>0</v>
      </c>
      <c r="AR72" s="692">
        <v>0</v>
      </c>
      <c r="AS72" s="692">
        <v>0</v>
      </c>
      <c r="AT72" s="692">
        <v>105598.92819999999</v>
      </c>
      <c r="AU72" s="692">
        <v>91605.954769999997</v>
      </c>
      <c r="AV72" s="692">
        <v>84313.591780000002</v>
      </c>
      <c r="AW72" s="692">
        <v>84313.591780000002</v>
      </c>
      <c r="AX72" s="692">
        <v>84313.591780000002</v>
      </c>
      <c r="AY72" s="692">
        <v>84313.591780000002</v>
      </c>
      <c r="AZ72" s="692">
        <v>84313.591780000002</v>
      </c>
      <c r="BA72" s="692">
        <v>84277.068419999996</v>
      </c>
      <c r="BB72" s="692">
        <v>84277.068419999996</v>
      </c>
      <c r="BC72" s="692">
        <v>78382.355779999998</v>
      </c>
      <c r="BD72" s="692">
        <v>76202.576430000001</v>
      </c>
      <c r="BE72" s="692">
        <v>64437.535739999999</v>
      </c>
      <c r="BF72" s="692">
        <v>64437.535739999999</v>
      </c>
      <c r="BG72" s="692">
        <v>63514.79578</v>
      </c>
      <c r="BH72" s="692">
        <v>63514.79578</v>
      </c>
      <c r="BI72" s="692">
        <v>63425.000460000003</v>
      </c>
      <c r="BJ72" s="692">
        <v>51560.35845</v>
      </c>
      <c r="BK72" s="692">
        <v>51560.35845</v>
      </c>
      <c r="BL72" s="692">
        <v>51560.35845</v>
      </c>
      <c r="BM72" s="692">
        <v>51560.35845</v>
      </c>
      <c r="BN72" s="692">
        <v>0</v>
      </c>
      <c r="BO72" s="692">
        <v>0</v>
      </c>
      <c r="BP72" s="692">
        <v>0</v>
      </c>
      <c r="BQ72" s="692">
        <v>0</v>
      </c>
      <c r="BR72" s="692">
        <v>0</v>
      </c>
      <c r="BS72" s="692">
        <v>0</v>
      </c>
      <c r="BT72" s="693">
        <v>0</v>
      </c>
    </row>
    <row r="73" spans="2:73">
      <c r="B73" s="690" t="s">
        <v>208</v>
      </c>
      <c r="C73" s="690" t="s">
        <v>909</v>
      </c>
      <c r="D73" s="690" t="s">
        <v>4</v>
      </c>
      <c r="E73" s="690" t="s">
        <v>910</v>
      </c>
      <c r="F73" s="690" t="s">
        <v>29</v>
      </c>
      <c r="G73" s="690" t="s">
        <v>911</v>
      </c>
      <c r="H73" s="690">
        <v>2014</v>
      </c>
      <c r="I73" s="642" t="s">
        <v>571</v>
      </c>
      <c r="J73" s="642" t="s">
        <v>586</v>
      </c>
      <c r="K73" s="631"/>
      <c r="L73" s="694">
        <v>0</v>
      </c>
      <c r="M73" s="695">
        <v>0</v>
      </c>
      <c r="N73" s="695">
        <v>0</v>
      </c>
      <c r="O73" s="695">
        <v>1.8099865209999999</v>
      </c>
      <c r="P73" s="695">
        <v>1.7054367909999999</v>
      </c>
      <c r="Q73" s="695">
        <v>1.654941867</v>
      </c>
      <c r="R73" s="695">
        <v>1.654941867</v>
      </c>
      <c r="S73" s="695">
        <v>1.654941867</v>
      </c>
      <c r="T73" s="695">
        <v>1.654941867</v>
      </c>
      <c r="U73" s="695">
        <v>1.654941867</v>
      </c>
      <c r="V73" s="695">
        <v>1.6501210740000001</v>
      </c>
      <c r="W73" s="695">
        <v>1.6501210740000001</v>
      </c>
      <c r="X73" s="695">
        <v>1.453596296</v>
      </c>
      <c r="Y73" s="695">
        <v>1.059208041</v>
      </c>
      <c r="Z73" s="695">
        <v>1.0591819360000001</v>
      </c>
      <c r="AA73" s="695">
        <v>1.0591819360000001</v>
      </c>
      <c r="AB73" s="695">
        <v>1.05708823</v>
      </c>
      <c r="AC73" s="695">
        <v>1.05708823</v>
      </c>
      <c r="AD73" s="695">
        <v>1.0552641389999999</v>
      </c>
      <c r="AE73" s="695">
        <v>0.475532448</v>
      </c>
      <c r="AF73" s="695">
        <v>0.475532448</v>
      </c>
      <c r="AG73" s="695">
        <v>0.475532448</v>
      </c>
      <c r="AH73" s="695">
        <v>0.475532448</v>
      </c>
      <c r="AI73" s="695">
        <v>0</v>
      </c>
      <c r="AJ73" s="695">
        <v>0</v>
      </c>
      <c r="AK73" s="695">
        <v>0</v>
      </c>
      <c r="AL73" s="695">
        <v>0</v>
      </c>
      <c r="AM73" s="695">
        <v>0</v>
      </c>
      <c r="AN73" s="695">
        <v>0</v>
      </c>
      <c r="AO73" s="696">
        <v>0</v>
      </c>
      <c r="AP73" s="631"/>
      <c r="AQ73" s="694">
        <v>0</v>
      </c>
      <c r="AR73" s="695">
        <v>0</v>
      </c>
      <c r="AS73" s="695">
        <v>0</v>
      </c>
      <c r="AT73" s="695">
        <v>24192.7291</v>
      </c>
      <c r="AU73" s="695">
        <v>22527.322469999999</v>
      </c>
      <c r="AV73" s="695">
        <v>21722.972409999998</v>
      </c>
      <c r="AW73" s="695">
        <v>21722.972409999998</v>
      </c>
      <c r="AX73" s="695">
        <v>21722.972409999998</v>
      </c>
      <c r="AY73" s="695">
        <v>21722.972409999998</v>
      </c>
      <c r="AZ73" s="695">
        <v>21722.972409999998</v>
      </c>
      <c r="BA73" s="695">
        <v>21680.742269999999</v>
      </c>
      <c r="BB73" s="695">
        <v>21680.742269999999</v>
      </c>
      <c r="BC73" s="695">
        <v>18550.235209999999</v>
      </c>
      <c r="BD73" s="695">
        <v>17146.269759999999</v>
      </c>
      <c r="BE73" s="695">
        <v>16931.135630000001</v>
      </c>
      <c r="BF73" s="695">
        <v>16931.135630000001</v>
      </c>
      <c r="BG73" s="695">
        <v>16829.744340000001</v>
      </c>
      <c r="BH73" s="695">
        <v>16829.744340000001</v>
      </c>
      <c r="BI73" s="695">
        <v>16809.64545</v>
      </c>
      <c r="BJ73" s="695">
        <v>7574.9109109999999</v>
      </c>
      <c r="BK73" s="695">
        <v>7574.9109109999999</v>
      </c>
      <c r="BL73" s="695">
        <v>7574.9109109999999</v>
      </c>
      <c r="BM73" s="695">
        <v>7574.9109109999999</v>
      </c>
      <c r="BN73" s="695">
        <v>0</v>
      </c>
      <c r="BO73" s="695">
        <v>0</v>
      </c>
      <c r="BP73" s="695">
        <v>0</v>
      </c>
      <c r="BQ73" s="695">
        <v>0</v>
      </c>
      <c r="BR73" s="695">
        <v>0</v>
      </c>
      <c r="BS73" s="695">
        <v>0</v>
      </c>
      <c r="BT73" s="696">
        <v>0</v>
      </c>
    </row>
    <row r="74" spans="2:73">
      <c r="B74" s="690" t="s">
        <v>208</v>
      </c>
      <c r="C74" s="690" t="s">
        <v>912</v>
      </c>
      <c r="D74" s="690" t="s">
        <v>21</v>
      </c>
      <c r="E74" s="690" t="s">
        <v>910</v>
      </c>
      <c r="F74" s="690" t="s">
        <v>919</v>
      </c>
      <c r="G74" s="690" t="s">
        <v>911</v>
      </c>
      <c r="H74" s="690">
        <v>2014</v>
      </c>
      <c r="I74" s="642" t="s">
        <v>571</v>
      </c>
      <c r="J74" s="642" t="s">
        <v>586</v>
      </c>
      <c r="K74" s="631"/>
      <c r="L74" s="694">
        <v>0</v>
      </c>
      <c r="M74" s="695">
        <v>0</v>
      </c>
      <c r="N74" s="695">
        <v>0</v>
      </c>
      <c r="O74" s="695">
        <v>15.58749613</v>
      </c>
      <c r="P74" s="695">
        <v>15.58749613</v>
      </c>
      <c r="Q74" s="695">
        <v>14.14818243</v>
      </c>
      <c r="R74" s="695">
        <v>9.2780622069999996</v>
      </c>
      <c r="S74" s="695">
        <v>9.2780622069999996</v>
      </c>
      <c r="T74" s="695">
        <v>9.2780622069999996</v>
      </c>
      <c r="U74" s="695">
        <v>9.2780622069999996</v>
      </c>
      <c r="V74" s="695">
        <v>9.2780622069999996</v>
      </c>
      <c r="W74" s="695">
        <v>9.2780622069999996</v>
      </c>
      <c r="X74" s="695">
        <v>9.2780622069999996</v>
      </c>
      <c r="Y74" s="695">
        <v>9.1980541470000006</v>
      </c>
      <c r="Z74" s="695">
        <v>1.655722345</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1"/>
      <c r="AQ74" s="694">
        <v>0</v>
      </c>
      <c r="AR74" s="695">
        <v>0</v>
      </c>
      <c r="AS74" s="695">
        <v>0</v>
      </c>
      <c r="AT74" s="695">
        <v>60316.876109999997</v>
      </c>
      <c r="AU74" s="695">
        <v>60316.876109999997</v>
      </c>
      <c r="AV74" s="695">
        <v>55366.39056</v>
      </c>
      <c r="AW74" s="695">
        <v>36417.418590000001</v>
      </c>
      <c r="AX74" s="695">
        <v>36417.418590000001</v>
      </c>
      <c r="AY74" s="695">
        <v>36417.418590000001</v>
      </c>
      <c r="AZ74" s="695">
        <v>36417.418590000001</v>
      </c>
      <c r="BA74" s="695">
        <v>36417.418590000001</v>
      </c>
      <c r="BB74" s="695">
        <v>36417.418590000001</v>
      </c>
      <c r="BC74" s="695">
        <v>36417.418590000001</v>
      </c>
      <c r="BD74" s="695">
        <v>35679.661690000001</v>
      </c>
      <c r="BE74" s="695">
        <v>6941.2180479999997</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208</v>
      </c>
      <c r="C75" s="690" t="s">
        <v>918</v>
      </c>
      <c r="D75" s="690" t="s">
        <v>14</v>
      </c>
      <c r="E75" s="690" t="s">
        <v>910</v>
      </c>
      <c r="F75" s="690" t="s">
        <v>29</v>
      </c>
      <c r="G75" s="690" t="s">
        <v>911</v>
      </c>
      <c r="H75" s="690">
        <v>2014</v>
      </c>
      <c r="I75" s="642" t="s">
        <v>571</v>
      </c>
      <c r="J75" s="642" t="s">
        <v>586</v>
      </c>
      <c r="K75" s="631"/>
      <c r="L75" s="694">
        <v>0</v>
      </c>
      <c r="M75" s="695">
        <v>0</v>
      </c>
      <c r="N75" s="695">
        <v>0</v>
      </c>
      <c r="O75" s="695">
        <v>0.39083487</v>
      </c>
      <c r="P75" s="695">
        <v>0.39052785699999998</v>
      </c>
      <c r="Q75" s="695">
        <v>0.36880644899999998</v>
      </c>
      <c r="R75" s="695">
        <v>0.35917379999999999</v>
      </c>
      <c r="S75" s="695">
        <v>0.34954115000000002</v>
      </c>
      <c r="T75" s="695">
        <v>0.34954115000000002</v>
      </c>
      <c r="U75" s="695">
        <v>0.34954115000000002</v>
      </c>
      <c r="V75" s="695">
        <v>0.34954115000000002</v>
      </c>
      <c r="W75" s="695">
        <v>0.26659709100000001</v>
      </c>
      <c r="X75" s="695">
        <v>0.26659709100000001</v>
      </c>
      <c r="Y75" s="695">
        <v>8.2099996999999994E-2</v>
      </c>
      <c r="Z75" s="695">
        <v>8.2099996999999994E-2</v>
      </c>
      <c r="AA75" s="695">
        <v>8.2099996999999994E-2</v>
      </c>
      <c r="AB75" s="695">
        <v>8.2099996999999994E-2</v>
      </c>
      <c r="AC75" s="695">
        <v>0</v>
      </c>
      <c r="AD75" s="695">
        <v>0</v>
      </c>
      <c r="AE75" s="695">
        <v>0</v>
      </c>
      <c r="AF75" s="695">
        <v>0</v>
      </c>
      <c r="AG75" s="695">
        <v>0</v>
      </c>
      <c r="AH75" s="695">
        <v>0</v>
      </c>
      <c r="AI75" s="695">
        <v>0</v>
      </c>
      <c r="AJ75" s="695">
        <v>0</v>
      </c>
      <c r="AK75" s="695">
        <v>0</v>
      </c>
      <c r="AL75" s="695">
        <v>0</v>
      </c>
      <c r="AM75" s="695">
        <v>0</v>
      </c>
      <c r="AN75" s="695">
        <v>0</v>
      </c>
      <c r="AO75" s="696">
        <v>0</v>
      </c>
      <c r="AP75" s="631"/>
      <c r="AQ75" s="694">
        <v>0</v>
      </c>
      <c r="AR75" s="695">
        <v>0</v>
      </c>
      <c r="AS75" s="695">
        <v>0</v>
      </c>
      <c r="AT75" s="695">
        <v>4581.4166450000002</v>
      </c>
      <c r="AU75" s="695">
        <v>4575.437954</v>
      </c>
      <c r="AV75" s="695">
        <v>4158.3568859999996</v>
      </c>
      <c r="AW75" s="695">
        <v>3973.7311289999998</v>
      </c>
      <c r="AX75" s="695">
        <v>3789.1053430000002</v>
      </c>
      <c r="AY75" s="695">
        <v>3789.1053430000002</v>
      </c>
      <c r="AZ75" s="695">
        <v>3789.1053430000002</v>
      </c>
      <c r="BA75" s="695">
        <v>3789.1053430000002</v>
      </c>
      <c r="BB75" s="695">
        <v>2196.423252</v>
      </c>
      <c r="BC75" s="695">
        <v>2196.423252</v>
      </c>
      <c r="BD75" s="695">
        <v>675</v>
      </c>
      <c r="BE75" s="695">
        <v>675</v>
      </c>
      <c r="BF75" s="695">
        <v>675</v>
      </c>
      <c r="BG75" s="695">
        <v>675</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208</v>
      </c>
      <c r="C76" s="690" t="s">
        <v>909</v>
      </c>
      <c r="D76" s="690" t="s">
        <v>3</v>
      </c>
      <c r="E76" s="690" t="s">
        <v>910</v>
      </c>
      <c r="F76" s="690" t="s">
        <v>29</v>
      </c>
      <c r="G76" s="690" t="s">
        <v>911</v>
      </c>
      <c r="H76" s="690">
        <v>2014</v>
      </c>
      <c r="I76" s="642" t="s">
        <v>571</v>
      </c>
      <c r="J76" s="642" t="s">
        <v>586</v>
      </c>
      <c r="K76" s="631"/>
      <c r="L76" s="694">
        <v>0</v>
      </c>
      <c r="M76" s="695">
        <v>0</v>
      </c>
      <c r="N76" s="695">
        <v>0</v>
      </c>
      <c r="O76" s="695">
        <v>0.105518002</v>
      </c>
      <c r="P76" s="695">
        <v>0.105518002</v>
      </c>
      <c r="Q76" s="695">
        <v>0.105518002</v>
      </c>
      <c r="R76" s="695">
        <v>0.105518002</v>
      </c>
      <c r="S76" s="695">
        <v>0.105518002</v>
      </c>
      <c r="T76" s="695">
        <v>0.105518002</v>
      </c>
      <c r="U76" s="695">
        <v>0.105518002</v>
      </c>
      <c r="V76" s="695">
        <v>0.105518002</v>
      </c>
      <c r="W76" s="695">
        <v>0.105518002</v>
      </c>
      <c r="X76" s="695">
        <v>0.105518002</v>
      </c>
      <c r="Y76" s="695">
        <v>0.105518002</v>
      </c>
      <c r="Z76" s="695">
        <v>0.105518002</v>
      </c>
      <c r="AA76" s="695">
        <v>0.105518002</v>
      </c>
      <c r="AB76" s="695">
        <v>0.105518002</v>
      </c>
      <c r="AC76" s="695">
        <v>0.105518002</v>
      </c>
      <c r="AD76" s="695">
        <v>0.105518002</v>
      </c>
      <c r="AE76" s="695">
        <v>0.105518002</v>
      </c>
      <c r="AF76" s="695">
        <v>0.105518002</v>
      </c>
      <c r="AG76" s="695">
        <v>0</v>
      </c>
      <c r="AH76" s="695">
        <v>0</v>
      </c>
      <c r="AI76" s="695">
        <v>0</v>
      </c>
      <c r="AJ76" s="695">
        <v>0</v>
      </c>
      <c r="AK76" s="695">
        <v>0</v>
      </c>
      <c r="AL76" s="695">
        <v>0</v>
      </c>
      <c r="AM76" s="695">
        <v>0</v>
      </c>
      <c r="AN76" s="695">
        <v>0</v>
      </c>
      <c r="AO76" s="696">
        <v>0</v>
      </c>
      <c r="AP76" s="631"/>
      <c r="AQ76" s="694">
        <v>0</v>
      </c>
      <c r="AR76" s="695">
        <v>0</v>
      </c>
      <c r="AS76" s="695">
        <v>0</v>
      </c>
      <c r="AT76" s="695">
        <v>94.359939780000005</v>
      </c>
      <c r="AU76" s="695">
        <v>94.359939780000005</v>
      </c>
      <c r="AV76" s="695">
        <v>94.359939780000005</v>
      </c>
      <c r="AW76" s="695">
        <v>94.359939780000005</v>
      </c>
      <c r="AX76" s="695">
        <v>94.359939780000005</v>
      </c>
      <c r="AY76" s="695">
        <v>94.359939780000005</v>
      </c>
      <c r="AZ76" s="695">
        <v>94.359939780000005</v>
      </c>
      <c r="BA76" s="695">
        <v>94.359939780000005</v>
      </c>
      <c r="BB76" s="695">
        <v>94.359939780000005</v>
      </c>
      <c r="BC76" s="695">
        <v>94.359939780000005</v>
      </c>
      <c r="BD76" s="695">
        <v>94.359939780000005</v>
      </c>
      <c r="BE76" s="695">
        <v>94.359939780000005</v>
      </c>
      <c r="BF76" s="695">
        <v>94.359939780000005</v>
      </c>
      <c r="BG76" s="695">
        <v>94.359939780000005</v>
      </c>
      <c r="BH76" s="695">
        <v>94.359939780000005</v>
      </c>
      <c r="BI76" s="695">
        <v>94.359939780000005</v>
      </c>
      <c r="BJ76" s="695">
        <v>94.359939780000005</v>
      </c>
      <c r="BK76" s="695">
        <v>94.359939780000005</v>
      </c>
      <c r="BL76" s="695">
        <v>0</v>
      </c>
      <c r="BM76" s="695">
        <v>0</v>
      </c>
      <c r="BN76" s="695">
        <v>0</v>
      </c>
      <c r="BO76" s="695">
        <v>0</v>
      </c>
      <c r="BP76" s="695">
        <v>0</v>
      </c>
      <c r="BQ76" s="695">
        <v>0</v>
      </c>
      <c r="BR76" s="695">
        <v>0</v>
      </c>
      <c r="BS76" s="695">
        <v>0</v>
      </c>
      <c r="BT76" s="696">
        <v>0</v>
      </c>
    </row>
    <row r="77" spans="2:73">
      <c r="B77" s="690" t="s">
        <v>908</v>
      </c>
      <c r="C77" s="690" t="s">
        <v>909</v>
      </c>
      <c r="D77" s="690" t="s">
        <v>42</v>
      </c>
      <c r="E77" s="690" t="s">
        <v>910</v>
      </c>
      <c r="F77" s="690" t="s">
        <v>29</v>
      </c>
      <c r="G77" s="690" t="s">
        <v>922</v>
      </c>
      <c r="H77" s="690">
        <v>2014</v>
      </c>
      <c r="I77" s="642" t="s">
        <v>571</v>
      </c>
      <c r="J77" s="642" t="s">
        <v>586</v>
      </c>
      <c r="K77" s="631"/>
      <c r="L77" s="694">
        <v>0</v>
      </c>
      <c r="M77" s="695">
        <v>0</v>
      </c>
      <c r="N77" s="695">
        <v>0</v>
      </c>
      <c r="O77" s="695">
        <v>6.3143898000000007</v>
      </c>
      <c r="P77" s="695">
        <v>0</v>
      </c>
      <c r="Q77" s="695">
        <v>0</v>
      </c>
      <c r="R77" s="695">
        <v>0</v>
      </c>
      <c r="S77" s="695">
        <v>0</v>
      </c>
      <c r="T77" s="695">
        <v>0</v>
      </c>
      <c r="U77" s="695">
        <v>0</v>
      </c>
      <c r="V77" s="695">
        <v>0</v>
      </c>
      <c r="W77" s="695">
        <v>0</v>
      </c>
      <c r="X77" s="695">
        <v>0</v>
      </c>
      <c r="Y77" s="695">
        <v>0</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1"/>
      <c r="AQ77" s="694">
        <v>0</v>
      </c>
      <c r="AR77" s="695">
        <v>0</v>
      </c>
      <c r="AS77" s="695">
        <v>0</v>
      </c>
      <c r="AT77" s="695">
        <v>0</v>
      </c>
      <c r="AU77" s="695">
        <v>0</v>
      </c>
      <c r="AV77" s="695">
        <v>0</v>
      </c>
      <c r="AW77" s="695">
        <v>0</v>
      </c>
      <c r="AX77" s="695">
        <v>0</v>
      </c>
      <c r="AY77" s="695">
        <v>0</v>
      </c>
      <c r="AZ77" s="695">
        <v>0</v>
      </c>
      <c r="BA77" s="695">
        <v>0</v>
      </c>
      <c r="BB77" s="695">
        <v>0</v>
      </c>
      <c r="BC77" s="695">
        <v>0</v>
      </c>
      <c r="BD77" s="695">
        <v>0</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c r="B78" s="690" t="s">
        <v>208</v>
      </c>
      <c r="C78" s="690" t="s">
        <v>912</v>
      </c>
      <c r="D78" s="690" t="s">
        <v>22</v>
      </c>
      <c r="E78" s="690" t="s">
        <v>910</v>
      </c>
      <c r="F78" s="690" t="s">
        <v>919</v>
      </c>
      <c r="G78" s="690" t="s">
        <v>911</v>
      </c>
      <c r="H78" s="690">
        <v>2014</v>
      </c>
      <c r="I78" s="642" t="s">
        <v>571</v>
      </c>
      <c r="J78" s="642" t="s">
        <v>586</v>
      </c>
      <c r="K78" s="631"/>
      <c r="L78" s="694">
        <v>0</v>
      </c>
      <c r="M78" s="695">
        <v>0</v>
      </c>
      <c r="N78" s="695">
        <v>0</v>
      </c>
      <c r="O78" s="695">
        <v>17.840061739999999</v>
      </c>
      <c r="P78" s="695">
        <v>17.840061739999999</v>
      </c>
      <c r="Q78" s="695">
        <v>17.840061739999999</v>
      </c>
      <c r="R78" s="695">
        <v>17.840061739999999</v>
      </c>
      <c r="S78" s="695">
        <v>17.840061739999999</v>
      </c>
      <c r="T78" s="695">
        <v>17.840061739999999</v>
      </c>
      <c r="U78" s="695">
        <v>17.840061739999999</v>
      </c>
      <c r="V78" s="695">
        <v>17.840061739999999</v>
      </c>
      <c r="W78" s="695">
        <v>16.795932690000001</v>
      </c>
      <c r="X78" s="695">
        <v>16.795932690000001</v>
      </c>
      <c r="Y78" s="695">
        <v>16.795932690000001</v>
      </c>
      <c r="Z78" s="695">
        <v>16.795932690000001</v>
      </c>
      <c r="AA78" s="695">
        <v>5.1910039399999999</v>
      </c>
      <c r="AB78" s="695">
        <v>5.1910039399999999</v>
      </c>
      <c r="AC78" s="695">
        <v>5.1910039399999999</v>
      </c>
      <c r="AD78" s="695">
        <v>4.0763676120000003</v>
      </c>
      <c r="AE78" s="695">
        <v>0</v>
      </c>
      <c r="AF78" s="695">
        <v>0</v>
      </c>
      <c r="AG78" s="695">
        <v>0</v>
      </c>
      <c r="AH78" s="695">
        <v>0</v>
      </c>
      <c r="AI78" s="695">
        <v>0</v>
      </c>
      <c r="AJ78" s="695">
        <v>0</v>
      </c>
      <c r="AK78" s="695">
        <v>0</v>
      </c>
      <c r="AL78" s="695">
        <v>0</v>
      </c>
      <c r="AM78" s="695">
        <v>0</v>
      </c>
      <c r="AN78" s="695">
        <v>0</v>
      </c>
      <c r="AO78" s="696">
        <v>0</v>
      </c>
      <c r="AP78" s="631"/>
      <c r="AQ78" s="694">
        <v>0</v>
      </c>
      <c r="AR78" s="695">
        <v>0</v>
      </c>
      <c r="AS78" s="695">
        <v>0</v>
      </c>
      <c r="AT78" s="695">
        <v>118286.0083</v>
      </c>
      <c r="AU78" s="695">
        <v>118286.0083</v>
      </c>
      <c r="AV78" s="695">
        <v>118286.0083</v>
      </c>
      <c r="AW78" s="695">
        <v>118286.0083</v>
      </c>
      <c r="AX78" s="695">
        <v>118286.0083</v>
      </c>
      <c r="AY78" s="695">
        <v>118286.0083</v>
      </c>
      <c r="AZ78" s="695">
        <v>117846.014</v>
      </c>
      <c r="BA78" s="695">
        <v>117846.014</v>
      </c>
      <c r="BB78" s="695">
        <v>113989.6378</v>
      </c>
      <c r="BC78" s="695">
        <v>112065.3027</v>
      </c>
      <c r="BD78" s="695">
        <v>110081.99460000001</v>
      </c>
      <c r="BE78" s="695">
        <v>109870.3214</v>
      </c>
      <c r="BF78" s="695">
        <v>31109.6927</v>
      </c>
      <c r="BG78" s="695">
        <v>31109.6927</v>
      </c>
      <c r="BH78" s="695">
        <v>31109.6927</v>
      </c>
      <c r="BI78" s="695">
        <v>24429.675879999999</v>
      </c>
      <c r="BJ78" s="695">
        <v>0</v>
      </c>
      <c r="BK78" s="695">
        <v>0</v>
      </c>
      <c r="BL78" s="695">
        <v>0</v>
      </c>
      <c r="BM78" s="695">
        <v>0</v>
      </c>
      <c r="BN78" s="695">
        <v>0</v>
      </c>
      <c r="BO78" s="695">
        <v>0</v>
      </c>
      <c r="BP78" s="695">
        <v>0</v>
      </c>
      <c r="BQ78" s="695">
        <v>0</v>
      </c>
      <c r="BR78" s="695">
        <v>0</v>
      </c>
      <c r="BS78" s="695">
        <v>0</v>
      </c>
      <c r="BT78" s="696">
        <v>0</v>
      </c>
    </row>
    <row r="79" spans="2:73" ht="15.9">
      <c r="B79" s="690" t="s">
        <v>208</v>
      </c>
      <c r="C79" s="690" t="s">
        <v>489</v>
      </c>
      <c r="D79" s="690" t="s">
        <v>923</v>
      </c>
      <c r="E79" s="690" t="s">
        <v>910</v>
      </c>
      <c r="F79" s="690" t="s">
        <v>489</v>
      </c>
      <c r="G79" s="690" t="s">
        <v>922</v>
      </c>
      <c r="H79" s="690">
        <v>2014</v>
      </c>
      <c r="I79" s="642" t="s">
        <v>571</v>
      </c>
      <c r="J79" s="642" t="s">
        <v>586</v>
      </c>
      <c r="K79" s="631"/>
      <c r="L79" s="694">
        <v>0</v>
      </c>
      <c r="M79" s="695">
        <v>0</v>
      </c>
      <c r="N79" s="695">
        <v>0</v>
      </c>
      <c r="O79" s="695">
        <v>30.486758529999999</v>
      </c>
      <c r="P79" s="695">
        <v>0</v>
      </c>
      <c r="Q79" s="695">
        <v>0</v>
      </c>
      <c r="R79" s="695">
        <v>0</v>
      </c>
      <c r="S79" s="695">
        <v>0</v>
      </c>
      <c r="T79" s="695">
        <v>0</v>
      </c>
      <c r="U79" s="695">
        <v>0</v>
      </c>
      <c r="V79" s="695">
        <v>0</v>
      </c>
      <c r="W79" s="695">
        <v>0</v>
      </c>
      <c r="X79" s="695">
        <v>0</v>
      </c>
      <c r="Y79" s="695">
        <v>0</v>
      </c>
      <c r="Z79" s="695">
        <v>0</v>
      </c>
      <c r="AA79" s="695">
        <v>0</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1"/>
      <c r="AQ79" s="694">
        <v>0</v>
      </c>
      <c r="AR79" s="695">
        <v>0</v>
      </c>
      <c r="AS79" s="695">
        <v>0</v>
      </c>
      <c r="AT79" s="695">
        <v>0</v>
      </c>
      <c r="AU79" s="695">
        <v>0</v>
      </c>
      <c r="AV79" s="695">
        <v>0</v>
      </c>
      <c r="AW79" s="695">
        <v>0</v>
      </c>
      <c r="AX79" s="695">
        <v>0</v>
      </c>
      <c r="AY79" s="695">
        <v>0</v>
      </c>
      <c r="AZ79" s="695">
        <v>0</v>
      </c>
      <c r="BA79" s="695">
        <v>0</v>
      </c>
      <c r="BB79" s="695">
        <v>0</v>
      </c>
      <c r="BC79" s="695">
        <v>0</v>
      </c>
      <c r="BD79" s="695">
        <v>0</v>
      </c>
      <c r="BE79" s="695">
        <v>0</v>
      </c>
      <c r="BF79" s="695">
        <v>0</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1"/>
    </row>
    <row r="80" spans="2:73" ht="15.9">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1"/>
    </row>
    <row r="81" spans="2:73">
      <c r="B81" s="690" t="s">
        <v>208</v>
      </c>
      <c r="C81" s="690" t="s">
        <v>909</v>
      </c>
      <c r="D81" s="690" t="s">
        <v>1</v>
      </c>
      <c r="E81" s="690" t="s">
        <v>910</v>
      </c>
      <c r="F81" s="690" t="s">
        <v>792</v>
      </c>
      <c r="G81" s="690" t="s">
        <v>911</v>
      </c>
      <c r="H81" s="690">
        <v>2015</v>
      </c>
      <c r="I81" s="642" t="s">
        <v>572</v>
      </c>
      <c r="J81" s="642" t="s">
        <v>586</v>
      </c>
      <c r="K81" s="631"/>
      <c r="L81" s="694"/>
      <c r="M81" s="695"/>
      <c r="N81" s="695"/>
      <c r="O81" s="695"/>
      <c r="P81" s="695">
        <v>0.51000073125816303</v>
      </c>
      <c r="Q81" s="695">
        <v>0.51000073125816303</v>
      </c>
      <c r="R81" s="695">
        <v>0.51000073125816303</v>
      </c>
      <c r="S81" s="695">
        <v>0.51000073125816303</v>
      </c>
      <c r="T81" s="695">
        <v>0.29905375213788732</v>
      </c>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v>3562.2515568006529</v>
      </c>
      <c r="AV81" s="695">
        <v>3562.2515568006529</v>
      </c>
      <c r="AW81" s="695">
        <v>3562.2515568006529</v>
      </c>
      <c r="AX81" s="695">
        <v>3562.2515568006529</v>
      </c>
      <c r="AY81" s="695">
        <v>2034.875490970363</v>
      </c>
      <c r="AZ81" s="695">
        <v>0</v>
      </c>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9">
      <c r="B82" s="690" t="s">
        <v>208</v>
      </c>
      <c r="C82" s="690" t="s">
        <v>14</v>
      </c>
      <c r="D82" s="690" t="s">
        <v>924</v>
      </c>
      <c r="E82" s="690" t="s">
        <v>910</v>
      </c>
      <c r="F82" s="690" t="s">
        <v>792</v>
      </c>
      <c r="G82" s="690" t="s">
        <v>911</v>
      </c>
      <c r="H82" s="690">
        <v>2015</v>
      </c>
      <c r="I82" s="642" t="s">
        <v>572</v>
      </c>
      <c r="J82" s="642" t="s">
        <v>586</v>
      </c>
      <c r="K82" s="631"/>
      <c r="L82" s="694"/>
      <c r="M82" s="695"/>
      <c r="N82" s="695"/>
      <c r="O82" s="695"/>
      <c r="P82" s="695">
        <v>1.434927350608632</v>
      </c>
      <c r="Q82" s="695">
        <v>1.2919184318743646</v>
      </c>
      <c r="R82" s="695">
        <v>1.2687739094253629</v>
      </c>
      <c r="S82" s="695">
        <v>1.2456293790601194</v>
      </c>
      <c r="T82" s="695">
        <v>1.2456293790601194</v>
      </c>
      <c r="U82" s="695">
        <v>1.2456293790601194</v>
      </c>
      <c r="V82" s="695">
        <v>1.2306148130446672</v>
      </c>
      <c r="W82" s="695">
        <v>1.2306148130446672</v>
      </c>
      <c r="X82" s="695">
        <v>1.0140875950455666</v>
      </c>
      <c r="Y82" s="695">
        <v>1.0140875950455666</v>
      </c>
      <c r="Z82" s="695">
        <v>1.0140875950455666</v>
      </c>
      <c r="AA82" s="695">
        <v>1.0140875950455666</v>
      </c>
      <c r="AB82" s="695">
        <v>1.0140875950455666</v>
      </c>
      <c r="AC82" s="695">
        <v>1.0140875950455666</v>
      </c>
      <c r="AD82" s="695">
        <v>0.45957523584365845</v>
      </c>
      <c r="AE82" s="695">
        <v>0.45957523584365845</v>
      </c>
      <c r="AF82" s="695">
        <v>0.45957523584365845</v>
      </c>
      <c r="AG82" s="695">
        <v>0.45957523584365845</v>
      </c>
      <c r="AH82" s="695">
        <v>0.45957523584365845</v>
      </c>
      <c r="AI82" s="695">
        <v>0.45957523584365845</v>
      </c>
      <c r="AJ82" s="695"/>
      <c r="AK82" s="695"/>
      <c r="AL82" s="695"/>
      <c r="AM82" s="695"/>
      <c r="AN82" s="695"/>
      <c r="AO82" s="696"/>
      <c r="AP82" s="631"/>
      <c r="AQ82" s="694"/>
      <c r="AR82" s="695"/>
      <c r="AS82" s="695"/>
      <c r="AT82" s="695"/>
      <c r="AU82" s="695">
        <v>13606.081775665283</v>
      </c>
      <c r="AV82" s="695">
        <v>10853.067186355591</v>
      </c>
      <c r="AW82" s="695">
        <v>10407.52020072937</v>
      </c>
      <c r="AX82" s="695">
        <v>9961.9728603363037</v>
      </c>
      <c r="AY82" s="695">
        <v>9961.9728603363037</v>
      </c>
      <c r="AZ82" s="695">
        <v>9961.9728603363037</v>
      </c>
      <c r="BA82" s="695">
        <v>9672.9327144622803</v>
      </c>
      <c r="BB82" s="695">
        <v>9672.9327144622803</v>
      </c>
      <c r="BC82" s="695">
        <v>5504.643310546875</v>
      </c>
      <c r="BD82" s="695">
        <v>5504.643310546875</v>
      </c>
      <c r="BE82" s="695">
        <v>5504.643310546875</v>
      </c>
      <c r="BF82" s="695">
        <v>5504.643310546875</v>
      </c>
      <c r="BG82" s="695">
        <v>5504.643310546875</v>
      </c>
      <c r="BH82" s="695">
        <v>5504.643310546875</v>
      </c>
      <c r="BI82" s="695">
        <v>1162.9842529296875</v>
      </c>
      <c r="BJ82" s="695">
        <v>1162.9842529296875</v>
      </c>
      <c r="BK82" s="695">
        <v>1162.9842529296875</v>
      </c>
      <c r="BL82" s="695">
        <v>1162.9842529296875</v>
      </c>
      <c r="BM82" s="695">
        <v>1162.9842529296875</v>
      </c>
      <c r="BN82" s="695">
        <v>1162.9842529296875</v>
      </c>
      <c r="BO82" s="695"/>
      <c r="BP82" s="695"/>
      <c r="BQ82" s="695"/>
      <c r="BR82" s="695"/>
      <c r="BS82" s="695"/>
      <c r="BT82" s="696"/>
      <c r="BU82" s="161"/>
    </row>
    <row r="83" spans="2:73" ht="15.9">
      <c r="B83" s="690" t="s">
        <v>208</v>
      </c>
      <c r="C83" s="690" t="s">
        <v>909</v>
      </c>
      <c r="D83" s="690" t="s">
        <v>917</v>
      </c>
      <c r="E83" s="690" t="s">
        <v>910</v>
      </c>
      <c r="F83" s="690" t="s">
        <v>792</v>
      </c>
      <c r="G83" s="690" t="s">
        <v>911</v>
      </c>
      <c r="H83" s="690">
        <v>2015</v>
      </c>
      <c r="I83" s="642" t="s">
        <v>572</v>
      </c>
      <c r="J83" s="642" t="s">
        <v>586</v>
      </c>
      <c r="K83" s="631"/>
      <c r="L83" s="694"/>
      <c r="M83" s="695"/>
      <c r="N83" s="695"/>
      <c r="O83" s="695"/>
      <c r="P83" s="695">
        <v>2.576881913068215</v>
      </c>
      <c r="Q83" s="695">
        <v>2.576881913068215</v>
      </c>
      <c r="R83" s="695">
        <v>2.576881913068215</v>
      </c>
      <c r="S83" s="695">
        <v>2.576881913068215</v>
      </c>
      <c r="T83" s="695">
        <v>2.576881913068215</v>
      </c>
      <c r="U83" s="695">
        <v>2.576881913068215</v>
      </c>
      <c r="V83" s="695">
        <v>2.576881913068215</v>
      </c>
      <c r="W83" s="695">
        <v>2.576881913068215</v>
      </c>
      <c r="X83" s="695">
        <v>2.576881913068215</v>
      </c>
      <c r="Y83" s="695">
        <v>2.576881913068215</v>
      </c>
      <c r="Z83" s="695">
        <v>2.576881913068215</v>
      </c>
      <c r="AA83" s="695">
        <v>2.576881913068215</v>
      </c>
      <c r="AB83" s="695">
        <v>2.576881913068215</v>
      </c>
      <c r="AC83" s="695">
        <v>2.576881913068215</v>
      </c>
      <c r="AD83" s="695">
        <v>2.576881913068215</v>
      </c>
      <c r="AE83" s="695">
        <v>2.576881913068215</v>
      </c>
      <c r="AF83" s="695">
        <v>2.576881913068215</v>
      </c>
      <c r="AG83" s="695">
        <v>2.576881913068215</v>
      </c>
      <c r="AH83" s="695">
        <v>2.244748790730354</v>
      </c>
      <c r="AI83" s="695"/>
      <c r="AJ83" s="695"/>
      <c r="AK83" s="695"/>
      <c r="AL83" s="695"/>
      <c r="AM83" s="695"/>
      <c r="AN83" s="695"/>
      <c r="AO83" s="696"/>
      <c r="AP83" s="631"/>
      <c r="AQ83" s="694"/>
      <c r="AR83" s="695"/>
      <c r="AS83" s="695"/>
      <c r="AT83" s="695"/>
      <c r="AU83" s="695">
        <v>4809.798619085097</v>
      </c>
      <c r="AV83" s="695">
        <v>4809.798619085097</v>
      </c>
      <c r="AW83" s="695">
        <v>4809.798619085097</v>
      </c>
      <c r="AX83" s="695">
        <v>4809.798619085097</v>
      </c>
      <c r="AY83" s="695">
        <v>4809.798619085097</v>
      </c>
      <c r="AZ83" s="695">
        <v>4809.798619085097</v>
      </c>
      <c r="BA83" s="695">
        <v>4809.798619085097</v>
      </c>
      <c r="BB83" s="695">
        <v>4809.798619085097</v>
      </c>
      <c r="BC83" s="695">
        <v>4809.798619085097</v>
      </c>
      <c r="BD83" s="695">
        <v>4809.798619085097</v>
      </c>
      <c r="BE83" s="695">
        <v>4809.798619085097</v>
      </c>
      <c r="BF83" s="695">
        <v>4809.798619085097</v>
      </c>
      <c r="BG83" s="695">
        <v>4809.798619085097</v>
      </c>
      <c r="BH83" s="695">
        <v>4809.798619085097</v>
      </c>
      <c r="BI83" s="695">
        <v>4809.798619085097</v>
      </c>
      <c r="BJ83" s="695">
        <v>4809.798619085097</v>
      </c>
      <c r="BK83" s="695">
        <v>4809.798619085097</v>
      </c>
      <c r="BL83" s="695">
        <v>4809.798619085097</v>
      </c>
      <c r="BM83" s="695">
        <v>4512.7871062997256</v>
      </c>
      <c r="BN83" s="695"/>
      <c r="BO83" s="695"/>
      <c r="BP83" s="695"/>
      <c r="BQ83" s="695"/>
      <c r="BR83" s="695"/>
      <c r="BS83" s="695"/>
      <c r="BT83" s="696"/>
      <c r="BU83" s="161"/>
    </row>
    <row r="84" spans="2:73" ht="15.9">
      <c r="B84" s="690" t="s">
        <v>208</v>
      </c>
      <c r="C84" s="690" t="s">
        <v>912</v>
      </c>
      <c r="D84" s="690" t="s">
        <v>925</v>
      </c>
      <c r="E84" s="690" t="s">
        <v>910</v>
      </c>
      <c r="F84" s="690" t="s">
        <v>926</v>
      </c>
      <c r="G84" s="690" t="s">
        <v>911</v>
      </c>
      <c r="H84" s="690">
        <v>2015</v>
      </c>
      <c r="I84" s="642" t="s">
        <v>572</v>
      </c>
      <c r="J84" s="642" t="s">
        <v>586</v>
      </c>
      <c r="K84" s="631"/>
      <c r="L84" s="694"/>
      <c r="M84" s="695"/>
      <c r="N84" s="695"/>
      <c r="O84" s="695">
        <v>0</v>
      </c>
      <c r="P84" s="695">
        <v>29.848007568336509</v>
      </c>
      <c r="Q84" s="695">
        <v>29.848007568336509</v>
      </c>
      <c r="R84" s="695">
        <v>29.848007568336509</v>
      </c>
      <c r="S84" s="695">
        <v>29.848007568336509</v>
      </c>
      <c r="T84" s="695">
        <v>29.848007568336509</v>
      </c>
      <c r="U84" s="695">
        <v>29.848007568336509</v>
      </c>
      <c r="V84" s="695">
        <v>27.913168795404236</v>
      </c>
      <c r="W84" s="695">
        <v>27.913168795404236</v>
      </c>
      <c r="X84" s="695">
        <v>27.783056260506424</v>
      </c>
      <c r="Y84" s="695">
        <v>21.47643972894549</v>
      </c>
      <c r="Z84" s="695">
        <v>6.3428434774694029</v>
      </c>
      <c r="AA84" s="695">
        <v>6.3428434774694029</v>
      </c>
      <c r="AB84" s="695">
        <v>5.8440787603611328</v>
      </c>
      <c r="AC84" s="695">
        <v>5.8440787603611328</v>
      </c>
      <c r="AD84" s="695">
        <v>5.8440787603611328</v>
      </c>
      <c r="AE84" s="695">
        <v>5.4631067703902865</v>
      </c>
      <c r="AF84" s="695">
        <v>4.7774621211266419</v>
      </c>
      <c r="AG84" s="695">
        <v>4.7774621211266419</v>
      </c>
      <c r="AH84" s="695">
        <v>4.7774621211266419</v>
      </c>
      <c r="AI84" s="695">
        <v>4.7774621211266419</v>
      </c>
      <c r="AJ84" s="695">
        <v>0</v>
      </c>
      <c r="AK84" s="695">
        <v>0</v>
      </c>
      <c r="AL84" s="695">
        <v>0</v>
      </c>
      <c r="AM84" s="695">
        <v>0</v>
      </c>
      <c r="AN84" s="695">
        <v>0</v>
      </c>
      <c r="AO84" s="696">
        <v>0</v>
      </c>
      <c r="AP84" s="631"/>
      <c r="AQ84" s="694"/>
      <c r="AR84" s="695"/>
      <c r="AS84" s="695"/>
      <c r="AT84" s="695">
        <v>0</v>
      </c>
      <c r="AU84" s="695">
        <v>1138336.3504204978</v>
      </c>
      <c r="AV84" s="695">
        <v>1138336.3504204978</v>
      </c>
      <c r="AW84" s="695">
        <v>1138336.3504204978</v>
      </c>
      <c r="AX84" s="695">
        <v>1138336.3504204978</v>
      </c>
      <c r="AY84" s="695">
        <v>1138336.3504204978</v>
      </c>
      <c r="AZ84" s="695">
        <v>1138336.3504204978</v>
      </c>
      <c r="BA84" s="695">
        <v>1122049.7306481877</v>
      </c>
      <c r="BB84" s="695">
        <v>1122049.7306481877</v>
      </c>
      <c r="BC84" s="695">
        <v>1121638.572093965</v>
      </c>
      <c r="BD84" s="695">
        <v>1068552.2545484295</v>
      </c>
      <c r="BE84" s="695">
        <v>940994.87285264814</v>
      </c>
      <c r="BF84" s="695">
        <v>940994.87285264814</v>
      </c>
      <c r="BG84" s="695">
        <v>18312.102949040858</v>
      </c>
      <c r="BH84" s="695">
        <v>18312.102949040858</v>
      </c>
      <c r="BI84" s="695">
        <v>18312.102949040858</v>
      </c>
      <c r="BJ84" s="695">
        <v>17647.733625731107</v>
      </c>
      <c r="BK84" s="695">
        <v>16329.800165153669</v>
      </c>
      <c r="BL84" s="695">
        <v>16329.800165153669</v>
      </c>
      <c r="BM84" s="695">
        <v>16329.800165153669</v>
      </c>
      <c r="BN84" s="695">
        <v>16329.800165153669</v>
      </c>
      <c r="BO84" s="695">
        <v>0</v>
      </c>
      <c r="BP84" s="695">
        <v>0</v>
      </c>
      <c r="BQ84" s="695">
        <v>0</v>
      </c>
      <c r="BR84" s="695">
        <v>0</v>
      </c>
      <c r="BS84" s="695">
        <v>0</v>
      </c>
      <c r="BT84" s="696">
        <v>0</v>
      </c>
      <c r="BU84" s="161"/>
    </row>
    <row r="85" spans="2:73">
      <c r="B85" s="690" t="s">
        <v>208</v>
      </c>
      <c r="C85" s="690" t="s">
        <v>912</v>
      </c>
      <c r="D85" s="690" t="s">
        <v>927</v>
      </c>
      <c r="E85" s="690" t="s">
        <v>910</v>
      </c>
      <c r="F85" s="690" t="s">
        <v>912</v>
      </c>
      <c r="G85" s="690" t="s">
        <v>911</v>
      </c>
      <c r="H85" s="690">
        <v>2015</v>
      </c>
      <c r="I85" s="642" t="s">
        <v>572</v>
      </c>
      <c r="J85" s="642" t="s">
        <v>586</v>
      </c>
      <c r="K85" s="631"/>
      <c r="L85" s="694"/>
      <c r="M85" s="695"/>
      <c r="N85" s="695"/>
      <c r="O85" s="695"/>
      <c r="P85" s="695">
        <v>7.711439616997243</v>
      </c>
      <c r="Q85" s="695">
        <v>5.679701526694612</v>
      </c>
      <c r="R85" s="695">
        <v>5.4153404583614329</v>
      </c>
      <c r="S85" s="695">
        <v>5.4153404583614329</v>
      </c>
      <c r="T85" s="695">
        <v>5.4153404583614329</v>
      </c>
      <c r="U85" s="695">
        <v>5.4153404583614329</v>
      </c>
      <c r="V85" s="695">
        <v>5.4153404583614329</v>
      </c>
      <c r="W85" s="695">
        <v>5.4153404583614329</v>
      </c>
      <c r="X85" s="695">
        <v>5.4153404583614329</v>
      </c>
      <c r="Y85" s="695">
        <v>5.4153404583614329</v>
      </c>
      <c r="Z85" s="695">
        <v>5.3270384107944739</v>
      </c>
      <c r="AA85" s="695">
        <v>0.15153067421984334</v>
      </c>
      <c r="AB85" s="695">
        <v>0</v>
      </c>
      <c r="AC85" s="695">
        <v>0</v>
      </c>
      <c r="AD85" s="695">
        <v>0</v>
      </c>
      <c r="AE85" s="695">
        <v>0</v>
      </c>
      <c r="AF85" s="695"/>
      <c r="AG85" s="695"/>
      <c r="AH85" s="695"/>
      <c r="AI85" s="695"/>
      <c r="AJ85" s="695"/>
      <c r="AK85" s="695"/>
      <c r="AL85" s="695"/>
      <c r="AM85" s="695"/>
      <c r="AN85" s="695"/>
      <c r="AO85" s="696"/>
      <c r="AP85" s="631"/>
      <c r="AQ85" s="694"/>
      <c r="AR85" s="695"/>
      <c r="AS85" s="695"/>
      <c r="AT85" s="695"/>
      <c r="AU85" s="695">
        <v>32391.044800715161</v>
      </c>
      <c r="AV85" s="695">
        <v>23932.91130573905</v>
      </c>
      <c r="AW85" s="695">
        <v>22827.308814201366</v>
      </c>
      <c r="AX85" s="695">
        <v>22827.308814201366</v>
      </c>
      <c r="AY85" s="695">
        <v>22827.308814201366</v>
      </c>
      <c r="AZ85" s="695">
        <v>22827.308814201366</v>
      </c>
      <c r="BA85" s="695">
        <v>22827.308814201366</v>
      </c>
      <c r="BB85" s="695">
        <v>22827.308814201366</v>
      </c>
      <c r="BC85" s="695">
        <v>22827.308814201366</v>
      </c>
      <c r="BD85" s="695">
        <v>22827.308814201366</v>
      </c>
      <c r="BE85" s="695">
        <v>21878.623862246259</v>
      </c>
      <c r="BF85" s="695">
        <v>633.72678896386765</v>
      </c>
      <c r="BG85" s="695">
        <v>0</v>
      </c>
      <c r="BH85" s="695">
        <v>0</v>
      </c>
      <c r="BI85" s="695">
        <v>0</v>
      </c>
      <c r="BJ85" s="695">
        <v>0</v>
      </c>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t="s">
        <v>208</v>
      </c>
      <c r="C87" s="690" t="s">
        <v>912</v>
      </c>
      <c r="D87" s="690" t="s">
        <v>100</v>
      </c>
      <c r="E87" s="690" t="s">
        <v>910</v>
      </c>
      <c r="F87" s="690" t="s">
        <v>919</v>
      </c>
      <c r="G87" s="690" t="s">
        <v>911</v>
      </c>
      <c r="H87" s="690">
        <v>2015</v>
      </c>
      <c r="I87" s="642" t="s">
        <v>573</v>
      </c>
      <c r="J87" s="642" t="s">
        <v>579</v>
      </c>
      <c r="K87" s="631"/>
      <c r="L87" s="694"/>
      <c r="M87" s="695"/>
      <c r="N87" s="695"/>
      <c r="O87" s="695"/>
      <c r="P87" s="695">
        <v>2.6332957388270835</v>
      </c>
      <c r="Q87" s="695">
        <v>2.6332957388270835</v>
      </c>
      <c r="R87" s="695">
        <v>2.6332957388270835</v>
      </c>
      <c r="S87" s="695">
        <v>2.6332957388270835</v>
      </c>
      <c r="T87" s="695">
        <v>2.6332957388270835</v>
      </c>
      <c r="U87" s="695">
        <v>2.6332957388270835</v>
      </c>
      <c r="V87" s="695">
        <v>2.5723502953376167</v>
      </c>
      <c r="W87" s="695">
        <v>2.5723502953376167</v>
      </c>
      <c r="X87" s="695">
        <v>2.5723502953376167</v>
      </c>
      <c r="Y87" s="695">
        <v>2.3141557994311772</v>
      </c>
      <c r="Z87" s="695">
        <v>2.0614586170192672</v>
      </c>
      <c r="AA87" s="695">
        <v>2.0614586170192672</v>
      </c>
      <c r="AB87" s="695">
        <v>2.0614586170192672</v>
      </c>
      <c r="AC87" s="695">
        <v>2.0614586170192672</v>
      </c>
      <c r="AD87" s="695">
        <v>2.0614586170192672</v>
      </c>
      <c r="AE87" s="695">
        <v>2.0614586170192672</v>
      </c>
      <c r="AF87" s="695">
        <v>2.0614586170192672</v>
      </c>
      <c r="AG87" s="695">
        <v>2.0614586170192672</v>
      </c>
      <c r="AH87" s="695">
        <v>2.0614586170192672</v>
      </c>
      <c r="AI87" s="695">
        <v>2.0614586170192672</v>
      </c>
      <c r="AJ87" s="695">
        <v>0</v>
      </c>
      <c r="AK87" s="695">
        <v>0</v>
      </c>
      <c r="AL87" s="695">
        <v>0</v>
      </c>
      <c r="AM87" s="695">
        <v>0</v>
      </c>
      <c r="AN87" s="695">
        <v>0</v>
      </c>
      <c r="AO87" s="696">
        <v>0</v>
      </c>
      <c r="AP87" s="631"/>
      <c r="AQ87" s="694"/>
      <c r="AR87" s="695"/>
      <c r="AS87" s="695"/>
      <c r="AT87" s="695"/>
      <c r="AU87" s="695">
        <v>8204.1035985877861</v>
      </c>
      <c r="AV87" s="695">
        <v>8204.1035985877861</v>
      </c>
      <c r="AW87" s="695">
        <v>8204.1035985877861</v>
      </c>
      <c r="AX87" s="695">
        <v>8204.1035985877861</v>
      </c>
      <c r="AY87" s="695">
        <v>8204.1035985877861</v>
      </c>
      <c r="AZ87" s="695">
        <v>8204.1035985877861</v>
      </c>
      <c r="BA87" s="695">
        <v>8017.9996473982446</v>
      </c>
      <c r="BB87" s="695">
        <v>8017.9996473982446</v>
      </c>
      <c r="BC87" s="695">
        <v>8017.9996473982446</v>
      </c>
      <c r="BD87" s="695">
        <v>7229.5729314307837</v>
      </c>
      <c r="BE87" s="695">
        <v>6457.9328971852519</v>
      </c>
      <c r="BF87" s="695">
        <v>6457.9328971852519</v>
      </c>
      <c r="BG87" s="695">
        <v>6457.9328971852519</v>
      </c>
      <c r="BH87" s="695">
        <v>6457.9328971852519</v>
      </c>
      <c r="BI87" s="695">
        <v>6457.9328971852519</v>
      </c>
      <c r="BJ87" s="695">
        <v>6457.9328971852519</v>
      </c>
      <c r="BK87" s="695">
        <v>6457.9328971852519</v>
      </c>
      <c r="BL87" s="695">
        <v>6457.9328971852519</v>
      </c>
      <c r="BM87" s="695">
        <v>6457.9328971852519</v>
      </c>
      <c r="BN87" s="695">
        <v>6457.9328971852519</v>
      </c>
      <c r="BO87" s="695">
        <v>0</v>
      </c>
      <c r="BP87" s="695">
        <v>0</v>
      </c>
      <c r="BQ87" s="695">
        <v>0</v>
      </c>
      <c r="BR87" s="695">
        <v>0</v>
      </c>
      <c r="BS87" s="695">
        <v>0</v>
      </c>
      <c r="BT87" s="696">
        <v>0</v>
      </c>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t="s">
        <v>208</v>
      </c>
      <c r="C89" s="690" t="s">
        <v>912</v>
      </c>
      <c r="D89" s="690" t="s">
        <v>101</v>
      </c>
      <c r="E89" s="690"/>
      <c r="F89" s="690" t="s">
        <v>919</v>
      </c>
      <c r="G89" s="690" t="s">
        <v>911</v>
      </c>
      <c r="H89" s="690">
        <v>2015</v>
      </c>
      <c r="I89" s="642" t="s">
        <v>574</v>
      </c>
      <c r="J89" s="642" t="s">
        <v>579</v>
      </c>
      <c r="K89" s="631"/>
      <c r="L89" s="694"/>
      <c r="M89" s="695"/>
      <c r="N89" s="695"/>
      <c r="O89" s="695"/>
      <c r="P89" s="695">
        <v>-3.7093795858761407</v>
      </c>
      <c r="Q89" s="695">
        <v>-0.97930218008469372</v>
      </c>
      <c r="R89" s="695">
        <v>-0.41461283628332335</v>
      </c>
      <c r="S89" s="695">
        <v>0.2489412313690646</v>
      </c>
      <c r="T89" s="695">
        <v>0.2489412313690646</v>
      </c>
      <c r="U89" s="695">
        <v>0.2489412313690646</v>
      </c>
      <c r="V89" s="695">
        <v>0.2489412313690646</v>
      </c>
      <c r="W89" s="695">
        <v>0.2489412313690646</v>
      </c>
      <c r="X89" s="695">
        <v>0.2489412313690646</v>
      </c>
      <c r="Y89" s="695">
        <v>0.2489412313690646</v>
      </c>
      <c r="Z89" s="695">
        <v>0.25118542770361096</v>
      </c>
      <c r="AA89" s="695">
        <v>0.15795689510082583</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1"/>
      <c r="AQ89" s="691"/>
      <c r="AR89" s="692"/>
      <c r="AS89" s="692"/>
      <c r="AT89" s="692"/>
      <c r="AU89" s="692">
        <v>-15961.047189098967</v>
      </c>
      <c r="AV89" s="692">
        <v>-4048.6527388669547</v>
      </c>
      <c r="AW89" s="692">
        <v>-1950.0073556299278</v>
      </c>
      <c r="AX89" s="692">
        <v>955.09789915327269</v>
      </c>
      <c r="AY89" s="692">
        <v>955.09789915327269</v>
      </c>
      <c r="AZ89" s="692">
        <v>955.09789915327269</v>
      </c>
      <c r="BA89" s="692">
        <v>955.09789915327269</v>
      </c>
      <c r="BB89" s="692">
        <v>955.09789915327269</v>
      </c>
      <c r="BC89" s="692">
        <v>955.09789915327269</v>
      </c>
      <c r="BD89" s="692">
        <v>955.09789915327269</v>
      </c>
      <c r="BE89" s="692">
        <v>978.77503172619947</v>
      </c>
      <c r="BF89" s="692">
        <v>578.5282313969293</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c r="B90" s="690" t="s">
        <v>208</v>
      </c>
      <c r="C90" s="690" t="s">
        <v>912</v>
      </c>
      <c r="D90" s="690" t="s">
        <v>100</v>
      </c>
      <c r="E90" s="690"/>
      <c r="F90" s="690" t="s">
        <v>919</v>
      </c>
      <c r="G90" s="690" t="s">
        <v>911</v>
      </c>
      <c r="H90" s="690">
        <v>2015</v>
      </c>
      <c r="I90" s="642" t="s">
        <v>574</v>
      </c>
      <c r="J90" s="642" t="s">
        <v>579</v>
      </c>
      <c r="K90" s="631"/>
      <c r="L90" s="694"/>
      <c r="M90" s="695"/>
      <c r="N90" s="695"/>
      <c r="O90" s="695"/>
      <c r="P90" s="695">
        <v>-0.6149359787823514</v>
      </c>
      <c r="Q90" s="695">
        <v>-0.6149359787823514</v>
      </c>
      <c r="R90" s="695">
        <v>5.0430610788403024E-2</v>
      </c>
      <c r="S90" s="695">
        <v>5.0430610788403024E-2</v>
      </c>
      <c r="T90" s="695">
        <v>5.0430610788403024E-2</v>
      </c>
      <c r="U90" s="695">
        <v>5.0430610788403024E-2</v>
      </c>
      <c r="V90" s="695">
        <v>5.0517846439562275</v>
      </c>
      <c r="W90" s="695">
        <v>5.0517846439562275</v>
      </c>
      <c r="X90" s="695">
        <v>5.0517846439562275</v>
      </c>
      <c r="Y90" s="695">
        <v>3.5583881506176298</v>
      </c>
      <c r="Z90" s="695">
        <v>0.25994269055553199</v>
      </c>
      <c r="AA90" s="695">
        <v>0.25994269055553199</v>
      </c>
      <c r="AB90" s="695">
        <v>0.12179642947519845</v>
      </c>
      <c r="AC90" s="695">
        <v>0.12179642947519845</v>
      </c>
      <c r="AD90" s="695">
        <v>0.12179642947519845</v>
      </c>
      <c r="AE90" s="695">
        <v>5.2698733806380814E-2</v>
      </c>
      <c r="AF90" s="695">
        <v>-7.2927288380396265E-3</v>
      </c>
      <c r="AG90" s="695">
        <v>-7.2927288380396265E-3</v>
      </c>
      <c r="AH90" s="695">
        <v>-7.2927288380396265E-3</v>
      </c>
      <c r="AI90" s="695">
        <v>-7.2927288380396265E-3</v>
      </c>
      <c r="AJ90" s="695">
        <v>0</v>
      </c>
      <c r="AK90" s="695">
        <v>0</v>
      </c>
      <c r="AL90" s="695">
        <v>0</v>
      </c>
      <c r="AM90" s="695">
        <v>0</v>
      </c>
      <c r="AN90" s="695">
        <v>0</v>
      </c>
      <c r="AO90" s="696">
        <v>0</v>
      </c>
      <c r="AP90" s="631"/>
      <c r="AQ90" s="694"/>
      <c r="AR90" s="695"/>
      <c r="AS90" s="695"/>
      <c r="AT90" s="695"/>
      <c r="AU90" s="695">
        <v>-7220.7329889275406</v>
      </c>
      <c r="AV90" s="695">
        <v>-7220.7329889275406</v>
      </c>
      <c r="AW90" s="695">
        <v>-5118.1595112004434</v>
      </c>
      <c r="AX90" s="695">
        <v>-5118.1595112004434</v>
      </c>
      <c r="AY90" s="695">
        <v>-5118.1595112004434</v>
      </c>
      <c r="AZ90" s="695">
        <v>-5118.1595112004434</v>
      </c>
      <c r="BA90" s="695">
        <v>26607.881823542262</v>
      </c>
      <c r="BB90" s="695">
        <v>26607.881823542262</v>
      </c>
      <c r="BC90" s="695">
        <v>27682.820211578746</v>
      </c>
      <c r="BD90" s="695">
        <v>18894.291560155056</v>
      </c>
      <c r="BE90" s="695">
        <v>-3360.8485109785156</v>
      </c>
      <c r="BF90" s="695">
        <v>-3986.7900673046347</v>
      </c>
      <c r="BG90" s="695">
        <v>219.5922384586795</v>
      </c>
      <c r="BH90" s="695">
        <v>219.5922384586795</v>
      </c>
      <c r="BI90" s="695">
        <v>219.5922384586795</v>
      </c>
      <c r="BJ90" s="695">
        <v>96.348009829716233</v>
      </c>
      <c r="BK90" s="695">
        <v>-10.654133532228652</v>
      </c>
      <c r="BL90" s="695">
        <v>-10.654133532228652</v>
      </c>
      <c r="BM90" s="695">
        <v>-10.654133532228652</v>
      </c>
      <c r="BN90" s="695">
        <v>-10.654133532228652</v>
      </c>
      <c r="BO90" s="695">
        <v>0</v>
      </c>
      <c r="BP90" s="695">
        <v>0</v>
      </c>
      <c r="BQ90" s="695">
        <v>0</v>
      </c>
      <c r="BR90" s="695">
        <v>0</v>
      </c>
      <c r="BS90" s="695">
        <v>0</v>
      </c>
      <c r="BT90" s="696">
        <v>0</v>
      </c>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t="s">
        <v>208</v>
      </c>
      <c r="C93" s="690" t="s">
        <v>912</v>
      </c>
      <c r="D93" s="690" t="s">
        <v>117</v>
      </c>
      <c r="E93" s="690" t="s">
        <v>910</v>
      </c>
      <c r="F93" s="690" t="s">
        <v>926</v>
      </c>
      <c r="G93" s="690" t="s">
        <v>911</v>
      </c>
      <c r="H93" s="690">
        <v>2016</v>
      </c>
      <c r="I93" s="642" t="s">
        <v>573</v>
      </c>
      <c r="J93" s="642" t="s">
        <v>586</v>
      </c>
      <c r="K93" s="631"/>
      <c r="L93" s="694"/>
      <c r="M93" s="695"/>
      <c r="N93" s="695"/>
      <c r="O93" s="695"/>
      <c r="P93" s="695">
        <v>0</v>
      </c>
      <c r="Q93" s="695">
        <v>1.7149847194239736</v>
      </c>
      <c r="R93" s="695">
        <v>1.7149847194239736</v>
      </c>
      <c r="S93" s="695">
        <v>1.7149847194239736</v>
      </c>
      <c r="T93" s="695">
        <v>1.7149847194239736</v>
      </c>
      <c r="U93" s="695">
        <v>1.7149847194239736</v>
      </c>
      <c r="V93" s="695">
        <v>1.7149847194239736</v>
      </c>
      <c r="W93" s="695">
        <v>1.7149847194239736</v>
      </c>
      <c r="X93" s="695">
        <v>1.7149847194239736</v>
      </c>
      <c r="Y93" s="695">
        <v>1.7149847194239736</v>
      </c>
      <c r="Z93" s="695">
        <v>1.7149847194239736</v>
      </c>
      <c r="AA93" s="695">
        <v>0.42340981224303831</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1"/>
      <c r="AQ93" s="694"/>
      <c r="AR93" s="695"/>
      <c r="AS93" s="695"/>
      <c r="AT93" s="695"/>
      <c r="AU93" s="695">
        <v>0</v>
      </c>
      <c r="AV93" s="695">
        <v>13142.640539737338</v>
      </c>
      <c r="AW93" s="695">
        <v>13142.640539737338</v>
      </c>
      <c r="AX93" s="695">
        <v>13142.640539737338</v>
      </c>
      <c r="AY93" s="695">
        <v>13142.640539737338</v>
      </c>
      <c r="AZ93" s="695">
        <v>13142.640539737338</v>
      </c>
      <c r="BA93" s="695">
        <v>13142.640539737338</v>
      </c>
      <c r="BB93" s="695">
        <v>13142.640539737338</v>
      </c>
      <c r="BC93" s="695">
        <v>13142.640539737338</v>
      </c>
      <c r="BD93" s="695">
        <v>13142.640539737338</v>
      </c>
      <c r="BE93" s="695">
        <v>13142.640539737338</v>
      </c>
      <c r="BF93" s="695">
        <v>3244.76533247305</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208</v>
      </c>
      <c r="C94" s="690" t="s">
        <v>909</v>
      </c>
      <c r="D94" s="690" t="s">
        <v>113</v>
      </c>
      <c r="E94" s="690" t="s">
        <v>910</v>
      </c>
      <c r="F94" s="690" t="s">
        <v>29</v>
      </c>
      <c r="G94" s="690" t="s">
        <v>911</v>
      </c>
      <c r="H94" s="690">
        <v>2016</v>
      </c>
      <c r="I94" s="642" t="s">
        <v>573</v>
      </c>
      <c r="J94" s="642" t="s">
        <v>586</v>
      </c>
      <c r="K94" s="631"/>
      <c r="L94" s="694"/>
      <c r="M94" s="695"/>
      <c r="N94" s="695"/>
      <c r="O94" s="695"/>
      <c r="P94" s="695">
        <v>0</v>
      </c>
      <c r="Q94" s="695">
        <v>16.422928884524051</v>
      </c>
      <c r="R94" s="695">
        <v>16.422928884524051</v>
      </c>
      <c r="S94" s="695">
        <v>16.422928884524051</v>
      </c>
      <c r="T94" s="695">
        <v>16.422928884524051</v>
      </c>
      <c r="U94" s="695">
        <v>16.422928884524051</v>
      </c>
      <c r="V94" s="695">
        <v>16.422928884524051</v>
      </c>
      <c r="W94" s="695">
        <v>16.422928884524051</v>
      </c>
      <c r="X94" s="695">
        <v>16.42259530402389</v>
      </c>
      <c r="Y94" s="695">
        <v>16.42259530402389</v>
      </c>
      <c r="Z94" s="695">
        <v>16.3498271153139</v>
      </c>
      <c r="AA94" s="695">
        <v>15.794365648705092</v>
      </c>
      <c r="AB94" s="695">
        <v>15.794347956594233</v>
      </c>
      <c r="AC94" s="695">
        <v>15.794347956594233</v>
      </c>
      <c r="AD94" s="695">
        <v>15.77857142909024</v>
      </c>
      <c r="AE94" s="695">
        <v>13.677890110270939</v>
      </c>
      <c r="AF94" s="695">
        <v>13.677890110270939</v>
      </c>
      <c r="AG94" s="695">
        <v>5.9168332841912887</v>
      </c>
      <c r="AH94" s="695">
        <v>0</v>
      </c>
      <c r="AI94" s="695">
        <v>0</v>
      </c>
      <c r="AJ94" s="695">
        <v>0</v>
      </c>
      <c r="AK94" s="695">
        <v>0</v>
      </c>
      <c r="AL94" s="695">
        <v>0</v>
      </c>
      <c r="AM94" s="695">
        <v>0</v>
      </c>
      <c r="AN94" s="695">
        <v>0</v>
      </c>
      <c r="AO94" s="696">
        <v>0</v>
      </c>
      <c r="AP94" s="631"/>
      <c r="AQ94" s="694"/>
      <c r="AR94" s="695"/>
      <c r="AS94" s="695"/>
      <c r="AT94" s="695"/>
      <c r="AU94" s="695">
        <v>0</v>
      </c>
      <c r="AV94" s="695">
        <v>253002.40373478344</v>
      </c>
      <c r="AW94" s="695">
        <v>253002.40373478344</v>
      </c>
      <c r="AX94" s="695">
        <v>253002.40373478344</v>
      </c>
      <c r="AY94" s="695">
        <v>253002.40373478344</v>
      </c>
      <c r="AZ94" s="695">
        <v>253002.40373478344</v>
      </c>
      <c r="BA94" s="695">
        <v>253002.40373478344</v>
      </c>
      <c r="BB94" s="695">
        <v>253002.40373478344</v>
      </c>
      <c r="BC94" s="695">
        <v>252965.2793603059</v>
      </c>
      <c r="BD94" s="695">
        <v>252965.2793603059</v>
      </c>
      <c r="BE94" s="695">
        <v>251806.13123170019</v>
      </c>
      <c r="BF94" s="695">
        <v>248781.35284315946</v>
      </c>
      <c r="BG94" s="695">
        <v>248635.54961055063</v>
      </c>
      <c r="BH94" s="695">
        <v>248635.54961055063</v>
      </c>
      <c r="BI94" s="695">
        <v>247300.29516248973</v>
      </c>
      <c r="BJ94" s="695">
        <v>213837.85968521211</v>
      </c>
      <c r="BK94" s="695">
        <v>213837.85968521211</v>
      </c>
      <c r="BL94" s="695">
        <v>94251.160434625897</v>
      </c>
      <c r="BM94" s="695">
        <v>0</v>
      </c>
      <c r="BN94" s="695">
        <v>0</v>
      </c>
      <c r="BO94" s="695">
        <v>0</v>
      </c>
      <c r="BP94" s="695">
        <v>0</v>
      </c>
      <c r="BQ94" s="695">
        <v>0</v>
      </c>
      <c r="BR94" s="695">
        <v>0</v>
      </c>
      <c r="BS94" s="695">
        <v>0</v>
      </c>
      <c r="BT94" s="696">
        <v>0</v>
      </c>
    </row>
    <row r="95" spans="2:73">
      <c r="B95" s="690" t="s">
        <v>208</v>
      </c>
      <c r="C95" s="690" t="s">
        <v>912</v>
      </c>
      <c r="D95" s="690" t="s">
        <v>118</v>
      </c>
      <c r="E95" s="690" t="s">
        <v>910</v>
      </c>
      <c r="F95" s="690" t="s">
        <v>926</v>
      </c>
      <c r="G95" s="690" t="s">
        <v>911</v>
      </c>
      <c r="H95" s="690">
        <v>2016</v>
      </c>
      <c r="I95" s="642" t="s">
        <v>573</v>
      </c>
      <c r="J95" s="642" t="s">
        <v>586</v>
      </c>
      <c r="K95" s="631"/>
      <c r="L95" s="694"/>
      <c r="M95" s="695"/>
      <c r="N95" s="695"/>
      <c r="O95" s="695"/>
      <c r="P95" s="695">
        <v>0</v>
      </c>
      <c r="Q95" s="695">
        <v>23.333716812127783</v>
      </c>
      <c r="R95" s="695">
        <v>22.322217767301687</v>
      </c>
      <c r="S95" s="695">
        <v>22.322217767301687</v>
      </c>
      <c r="T95" s="695">
        <v>22.322217767301687</v>
      </c>
      <c r="U95" s="695">
        <v>22.322217767301687</v>
      </c>
      <c r="V95" s="695">
        <v>22.322217767301687</v>
      </c>
      <c r="W95" s="695">
        <v>22.322217767301687</v>
      </c>
      <c r="X95" s="695">
        <v>22.322217767301687</v>
      </c>
      <c r="Y95" s="695">
        <v>22.322217767301687</v>
      </c>
      <c r="Z95" s="695">
        <v>22.322217767301687</v>
      </c>
      <c r="AA95" s="695">
        <v>22.322217767301687</v>
      </c>
      <c r="AB95" s="695">
        <v>13.594682967414759</v>
      </c>
      <c r="AC95" s="695">
        <v>0</v>
      </c>
      <c r="AD95" s="695">
        <v>0</v>
      </c>
      <c r="AE95" s="695">
        <v>0</v>
      </c>
      <c r="AF95" s="695">
        <v>0</v>
      </c>
      <c r="AG95" s="695">
        <v>0</v>
      </c>
      <c r="AH95" s="695">
        <v>0</v>
      </c>
      <c r="AI95" s="695">
        <v>0</v>
      </c>
      <c r="AJ95" s="695">
        <v>0</v>
      </c>
      <c r="AK95" s="695">
        <v>0</v>
      </c>
      <c r="AL95" s="695">
        <v>0</v>
      </c>
      <c r="AM95" s="695">
        <v>0</v>
      </c>
      <c r="AN95" s="695">
        <v>0</v>
      </c>
      <c r="AO95" s="696">
        <v>0</v>
      </c>
      <c r="AP95" s="631"/>
      <c r="AQ95" s="694"/>
      <c r="AR95" s="695"/>
      <c r="AS95" s="695"/>
      <c r="AT95" s="695"/>
      <c r="AU95" s="695">
        <v>0</v>
      </c>
      <c r="AV95" s="695">
        <v>126914.41301308357</v>
      </c>
      <c r="AW95" s="695">
        <v>122079.67755171881</v>
      </c>
      <c r="AX95" s="695">
        <v>122079.67755171881</v>
      </c>
      <c r="AY95" s="695">
        <v>122079.67755171881</v>
      </c>
      <c r="AZ95" s="695">
        <v>122079.67755171881</v>
      </c>
      <c r="BA95" s="695">
        <v>122079.67755171881</v>
      </c>
      <c r="BB95" s="695">
        <v>122079.67755171881</v>
      </c>
      <c r="BC95" s="695">
        <v>122079.67755171881</v>
      </c>
      <c r="BD95" s="695">
        <v>122079.67755171881</v>
      </c>
      <c r="BE95" s="695">
        <v>122079.67755171881</v>
      </c>
      <c r="BF95" s="695">
        <v>122079.67755171881</v>
      </c>
      <c r="BG95" s="695">
        <v>80364.045487466588</v>
      </c>
      <c r="BH95" s="695">
        <v>0</v>
      </c>
      <c r="BI95" s="695">
        <v>0</v>
      </c>
      <c r="BJ95" s="695">
        <v>0</v>
      </c>
      <c r="BK95" s="695">
        <v>0</v>
      </c>
      <c r="BL95" s="695">
        <v>0</v>
      </c>
      <c r="BM95" s="695">
        <v>0</v>
      </c>
      <c r="BN95" s="695">
        <v>0</v>
      </c>
      <c r="BO95" s="695">
        <v>0</v>
      </c>
      <c r="BP95" s="695">
        <v>0</v>
      </c>
      <c r="BQ95" s="695">
        <v>0</v>
      </c>
      <c r="BR95" s="695">
        <v>0</v>
      </c>
      <c r="BS95" s="695">
        <v>0</v>
      </c>
      <c r="BT95" s="696">
        <v>0</v>
      </c>
    </row>
    <row r="96" spans="2:73">
      <c r="B96" s="690" t="s">
        <v>208</v>
      </c>
      <c r="C96" s="690" t="s">
        <v>912</v>
      </c>
      <c r="D96" s="690" t="s">
        <v>119</v>
      </c>
      <c r="E96" s="690" t="s">
        <v>910</v>
      </c>
      <c r="F96" s="690" t="s">
        <v>912</v>
      </c>
      <c r="G96" s="690" t="s">
        <v>911</v>
      </c>
      <c r="H96" s="690">
        <v>2016</v>
      </c>
      <c r="I96" s="642" t="s">
        <v>573</v>
      </c>
      <c r="J96" s="642" t="s">
        <v>586</v>
      </c>
      <c r="K96" s="631"/>
      <c r="L96" s="694"/>
      <c r="M96" s="695"/>
      <c r="N96" s="695"/>
      <c r="O96" s="695"/>
      <c r="P96" s="695">
        <v>0</v>
      </c>
      <c r="Q96" s="695">
        <v>1.9758314977388916</v>
      </c>
      <c r="R96" s="695">
        <v>1.9758314977388916</v>
      </c>
      <c r="S96" s="695">
        <v>1.9758314977388916</v>
      </c>
      <c r="T96" s="695">
        <v>1.9758314977388916</v>
      </c>
      <c r="U96" s="695">
        <v>1.9758314977388916</v>
      </c>
      <c r="V96" s="695">
        <v>1.9758314977388916</v>
      </c>
      <c r="W96" s="695">
        <v>1.9758314977388916</v>
      </c>
      <c r="X96" s="695">
        <v>0.73591128919027393</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1"/>
      <c r="AQ96" s="694"/>
      <c r="AR96" s="695"/>
      <c r="AS96" s="695"/>
      <c r="AT96" s="695"/>
      <c r="AU96" s="695">
        <v>0</v>
      </c>
      <c r="AV96" s="695">
        <v>9770.4084989642888</v>
      </c>
      <c r="AW96" s="695">
        <v>9770.4084989642888</v>
      </c>
      <c r="AX96" s="695">
        <v>9770.4084989642888</v>
      </c>
      <c r="AY96" s="695">
        <v>9770.4084989642888</v>
      </c>
      <c r="AZ96" s="695">
        <v>9770.4084989642888</v>
      </c>
      <c r="BA96" s="695">
        <v>9770.4084989642888</v>
      </c>
      <c r="BB96" s="695">
        <v>9770.4084989642888</v>
      </c>
      <c r="BC96" s="695">
        <v>3639.0521775853417</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690"/>
      <c r="C97" s="690"/>
      <c r="D97" s="690"/>
      <c r="E97" s="690"/>
      <c r="F97" s="690"/>
      <c r="G97" s="690" t="s">
        <v>911</v>
      </c>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9">
      <c r="B98" s="690" t="s">
        <v>208</v>
      </c>
      <c r="C98" s="690" t="s">
        <v>909</v>
      </c>
      <c r="D98" s="690" t="s">
        <v>113</v>
      </c>
      <c r="E98" s="690" t="s">
        <v>910</v>
      </c>
      <c r="F98" s="690" t="s">
        <v>792</v>
      </c>
      <c r="G98" s="690" t="s">
        <v>911</v>
      </c>
      <c r="H98" s="690">
        <v>2016</v>
      </c>
      <c r="I98" s="642" t="s">
        <v>574</v>
      </c>
      <c r="J98" s="642" t="s">
        <v>579</v>
      </c>
      <c r="K98" s="631"/>
      <c r="L98" s="694"/>
      <c r="M98" s="695"/>
      <c r="N98" s="695"/>
      <c r="O98" s="695"/>
      <c r="P98" s="695"/>
      <c r="Q98" s="695">
        <v>1.777527384774618</v>
      </c>
      <c r="R98" s="695">
        <v>1.777527384774618</v>
      </c>
      <c r="S98" s="695">
        <v>1.777527384774618</v>
      </c>
      <c r="T98" s="695">
        <v>1.777527384774618</v>
      </c>
      <c r="U98" s="695">
        <v>1.777527384774618</v>
      </c>
      <c r="V98" s="695">
        <v>1.777527384774618</v>
      </c>
      <c r="W98" s="695">
        <v>1.777527384774618</v>
      </c>
      <c r="X98" s="695">
        <v>1.7775088525246092</v>
      </c>
      <c r="Y98" s="695">
        <v>1.7775088525246092</v>
      </c>
      <c r="Z98" s="695">
        <v>1.7800971139245043</v>
      </c>
      <c r="AA98" s="695">
        <v>1.7933831500276098</v>
      </c>
      <c r="AB98" s="695">
        <v>1.7933863125297194</v>
      </c>
      <c r="AC98" s="695">
        <v>1.7933863125297194</v>
      </c>
      <c r="AD98" s="695">
        <v>1.7925084240492606</v>
      </c>
      <c r="AE98" s="695">
        <v>1.556473935819761</v>
      </c>
      <c r="AF98" s="695">
        <v>1.556473935819761</v>
      </c>
      <c r="AG98" s="695">
        <v>0.62852671540915694</v>
      </c>
      <c r="AH98" s="695">
        <v>0</v>
      </c>
      <c r="AI98" s="695">
        <v>0</v>
      </c>
      <c r="AJ98" s="695">
        <v>0</v>
      </c>
      <c r="AK98" s="695">
        <v>0</v>
      </c>
      <c r="AL98" s="695">
        <v>0</v>
      </c>
      <c r="AM98" s="695">
        <v>0</v>
      </c>
      <c r="AN98" s="695">
        <v>0</v>
      </c>
      <c r="AO98" s="696">
        <v>0</v>
      </c>
      <c r="AP98" s="631"/>
      <c r="AQ98" s="694"/>
      <c r="AR98" s="695"/>
      <c r="AS98" s="695"/>
      <c r="AT98" s="695"/>
      <c r="AU98" s="695"/>
      <c r="AV98" s="695">
        <v>28043.43583109965</v>
      </c>
      <c r="AW98" s="695">
        <v>28043.43583109965</v>
      </c>
      <c r="AX98" s="695">
        <v>28043.43583109965</v>
      </c>
      <c r="AY98" s="695">
        <v>28043.43583109965</v>
      </c>
      <c r="AZ98" s="695">
        <v>28043.43583109965</v>
      </c>
      <c r="BA98" s="695">
        <v>28043.43583109965</v>
      </c>
      <c r="BB98" s="695">
        <v>28043.43583109965</v>
      </c>
      <c r="BC98" s="695">
        <v>28041.373365850897</v>
      </c>
      <c r="BD98" s="695">
        <v>28041.373365850897</v>
      </c>
      <c r="BE98" s="695">
        <v>28082.602622909755</v>
      </c>
      <c r="BF98" s="695">
        <v>28101.034428359693</v>
      </c>
      <c r="BG98" s="695">
        <v>28127.097063530924</v>
      </c>
      <c r="BH98" s="695">
        <v>28127.097063530924</v>
      </c>
      <c r="BI98" s="695">
        <v>28052.988861080252</v>
      </c>
      <c r="BJ98" s="695">
        <v>24293.118783675491</v>
      </c>
      <c r="BK98" s="695">
        <v>24293.118783675491</v>
      </c>
      <c r="BL98" s="695">
        <v>10012.006329425203</v>
      </c>
      <c r="BM98" s="695">
        <v>0</v>
      </c>
      <c r="BN98" s="695">
        <v>0</v>
      </c>
      <c r="BO98" s="695">
        <v>0</v>
      </c>
      <c r="BP98" s="695">
        <v>0</v>
      </c>
      <c r="BQ98" s="695">
        <v>0</v>
      </c>
      <c r="BR98" s="695">
        <v>0</v>
      </c>
      <c r="BS98" s="695">
        <v>0</v>
      </c>
      <c r="BT98" s="696">
        <v>0</v>
      </c>
      <c r="BU98" s="161"/>
    </row>
    <row r="99" spans="2:73" ht="15.9">
      <c r="B99" s="690" t="s">
        <v>208</v>
      </c>
      <c r="C99" s="690" t="s">
        <v>912</v>
      </c>
      <c r="D99" s="690" t="s">
        <v>118</v>
      </c>
      <c r="E99" s="690" t="s">
        <v>910</v>
      </c>
      <c r="F99" s="690" t="s">
        <v>926</v>
      </c>
      <c r="G99" s="690" t="s">
        <v>911</v>
      </c>
      <c r="H99" s="690">
        <v>2016</v>
      </c>
      <c r="I99" s="642" t="s">
        <v>574</v>
      </c>
      <c r="J99" s="642" t="s">
        <v>579</v>
      </c>
      <c r="K99" s="631"/>
      <c r="L99" s="694"/>
      <c r="M99" s="695"/>
      <c r="N99" s="695"/>
      <c r="O99" s="695"/>
      <c r="P99" s="695"/>
      <c r="Q99" s="695">
        <v>3.8987694065336331</v>
      </c>
      <c r="R99" s="695">
        <v>4.2209029692950493</v>
      </c>
      <c r="S99" s="695">
        <v>4.22462700116807</v>
      </c>
      <c r="T99" s="695">
        <v>4.22462700116807</v>
      </c>
      <c r="U99" s="695">
        <v>4.22462700116807</v>
      </c>
      <c r="V99" s="695">
        <v>4.22462700116807</v>
      </c>
      <c r="W99" s="695">
        <v>4.22462700116807</v>
      </c>
      <c r="X99" s="695">
        <v>4.22462700116807</v>
      </c>
      <c r="Y99" s="695">
        <v>4.22462700116807</v>
      </c>
      <c r="Z99" s="695">
        <v>4.22462700116807</v>
      </c>
      <c r="AA99" s="695">
        <v>4.22462700116807</v>
      </c>
      <c r="AB99" s="695">
        <v>2.5676273045728575</v>
      </c>
      <c r="AC99" s="695">
        <v>0</v>
      </c>
      <c r="AD99" s="695">
        <v>0</v>
      </c>
      <c r="AE99" s="695">
        <v>0</v>
      </c>
      <c r="AF99" s="695">
        <v>0</v>
      </c>
      <c r="AG99" s="695">
        <v>0</v>
      </c>
      <c r="AH99" s="695">
        <v>0</v>
      </c>
      <c r="AI99" s="695">
        <v>0</v>
      </c>
      <c r="AJ99" s="695">
        <v>0</v>
      </c>
      <c r="AK99" s="695">
        <v>0</v>
      </c>
      <c r="AL99" s="695">
        <v>0</v>
      </c>
      <c r="AM99" s="695">
        <v>0</v>
      </c>
      <c r="AN99" s="695">
        <v>0</v>
      </c>
      <c r="AO99" s="696">
        <v>0</v>
      </c>
      <c r="AP99" s="631"/>
      <c r="AQ99" s="694"/>
      <c r="AR99" s="695"/>
      <c r="AS99" s="695"/>
      <c r="AT99" s="695"/>
      <c r="AU99" s="695"/>
      <c r="AV99" s="695">
        <v>26615.9399945923</v>
      </c>
      <c r="AW99" s="695">
        <v>28322.055540640722</v>
      </c>
      <c r="AX99" s="695">
        <v>28354.166571476904</v>
      </c>
      <c r="AY99" s="695">
        <v>28354.166571476904</v>
      </c>
      <c r="AZ99" s="695">
        <v>28354.166571476904</v>
      </c>
      <c r="BA99" s="695">
        <v>28354.166571476904</v>
      </c>
      <c r="BB99" s="695">
        <v>28354.166571476904</v>
      </c>
      <c r="BC99" s="695">
        <v>28354.166571476904</v>
      </c>
      <c r="BD99" s="695">
        <v>28354.166571476904</v>
      </c>
      <c r="BE99" s="695">
        <v>28354.166571476904</v>
      </c>
      <c r="BF99" s="695">
        <v>28354.166571476904</v>
      </c>
      <c r="BG99" s="695">
        <v>21721.533207034692</v>
      </c>
      <c r="BH99" s="695">
        <v>0</v>
      </c>
      <c r="BI99" s="695">
        <v>0</v>
      </c>
      <c r="BJ99" s="695">
        <v>0</v>
      </c>
      <c r="BK99" s="695">
        <v>0</v>
      </c>
      <c r="BL99" s="695">
        <v>0</v>
      </c>
      <c r="BM99" s="695">
        <v>0</v>
      </c>
      <c r="BN99" s="695">
        <v>0</v>
      </c>
      <c r="BO99" s="695">
        <v>0</v>
      </c>
      <c r="BP99" s="695">
        <v>0</v>
      </c>
      <c r="BQ99" s="695">
        <v>0</v>
      </c>
      <c r="BR99" s="695">
        <v>0</v>
      </c>
      <c r="BS99" s="695">
        <v>0</v>
      </c>
      <c r="BT99" s="696">
        <v>0</v>
      </c>
      <c r="BU99" s="161"/>
    </row>
    <row r="100" spans="2:73" ht="15.9">
      <c r="B100" s="690" t="s">
        <v>208</v>
      </c>
      <c r="C100" s="690" t="s">
        <v>912</v>
      </c>
      <c r="D100" s="690" t="s">
        <v>119</v>
      </c>
      <c r="E100" s="690" t="s">
        <v>910</v>
      </c>
      <c r="F100" s="690" t="s">
        <v>912</v>
      </c>
      <c r="G100" s="690" t="s">
        <v>911</v>
      </c>
      <c r="H100" s="690">
        <v>2016</v>
      </c>
      <c r="I100" s="642" t="s">
        <v>574</v>
      </c>
      <c r="J100" s="642" t="s">
        <v>579</v>
      </c>
      <c r="K100" s="631"/>
      <c r="L100" s="694"/>
      <c r="M100" s="695"/>
      <c r="N100" s="695"/>
      <c r="O100" s="695"/>
      <c r="P100" s="695"/>
      <c r="Q100" s="695">
        <v>0.45705351823770118</v>
      </c>
      <c r="R100" s="695">
        <v>0.45705351823770118</v>
      </c>
      <c r="S100" s="695">
        <v>0.45705351823770118</v>
      </c>
      <c r="T100" s="695">
        <v>0.45705351823770118</v>
      </c>
      <c r="U100" s="695">
        <v>0.4431853649207893</v>
      </c>
      <c r="V100" s="695">
        <v>0.35220847063589211</v>
      </c>
      <c r="W100" s="695">
        <v>0.31430107264988971</v>
      </c>
      <c r="X100" s="695">
        <v>0.24011745589364936</v>
      </c>
      <c r="Y100" s="695">
        <v>0.14538759040550123</v>
      </c>
      <c r="Z100" s="695">
        <v>0.10668006871587196</v>
      </c>
      <c r="AA100" s="695">
        <v>9.391553738207957E-3</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1"/>
      <c r="AQ100" s="694"/>
      <c r="AR100" s="695"/>
      <c r="AS100" s="695"/>
      <c r="AT100" s="695"/>
      <c r="AU100" s="695"/>
      <c r="AV100" s="695">
        <v>2384.9835350995268</v>
      </c>
      <c r="AW100" s="695">
        <v>2384.9835350995268</v>
      </c>
      <c r="AX100" s="695">
        <v>2384.9835350995268</v>
      </c>
      <c r="AY100" s="695">
        <v>2384.9835350995268</v>
      </c>
      <c r="AZ100" s="695">
        <v>2274.6323885009833</v>
      </c>
      <c r="BA100" s="695">
        <v>1602.1455815077047</v>
      </c>
      <c r="BB100" s="695">
        <v>1375.2494056459266</v>
      </c>
      <c r="BC100" s="695">
        <v>993.54779726121444</v>
      </c>
      <c r="BD100" s="695">
        <v>545.65328979716867</v>
      </c>
      <c r="BE100" s="695">
        <v>395.81584738904439</v>
      </c>
      <c r="BF100" s="695">
        <v>32.197840945040525</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1"/>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9">
      <c r="B102" s="690" t="s">
        <v>208</v>
      </c>
      <c r="C102" s="690" t="s">
        <v>909</v>
      </c>
      <c r="D102" s="690" t="s">
        <v>113</v>
      </c>
      <c r="E102" s="690" t="s">
        <v>910</v>
      </c>
      <c r="F102" s="690" t="s">
        <v>792</v>
      </c>
      <c r="G102" s="690" t="s">
        <v>911</v>
      </c>
      <c r="H102" s="690">
        <v>2017</v>
      </c>
      <c r="I102" s="642" t="s">
        <v>574</v>
      </c>
      <c r="J102" s="642" t="s">
        <v>586</v>
      </c>
      <c r="K102" s="631"/>
      <c r="L102" s="694"/>
      <c r="M102" s="695"/>
      <c r="N102" s="695"/>
      <c r="O102" s="695"/>
      <c r="P102" s="695"/>
      <c r="Q102" s="695"/>
      <c r="R102" s="695">
        <v>19.378537165465321</v>
      </c>
      <c r="S102" s="695">
        <v>15.722059662892436</v>
      </c>
      <c r="T102" s="695">
        <v>15.722059662892436</v>
      </c>
      <c r="U102" s="695">
        <v>15.722059662892436</v>
      </c>
      <c r="V102" s="695">
        <v>15.722059662892436</v>
      </c>
      <c r="W102" s="695">
        <v>15.722059662892436</v>
      </c>
      <c r="X102" s="695">
        <v>15.722059662892436</v>
      </c>
      <c r="Y102" s="695">
        <v>15.721825077162576</v>
      </c>
      <c r="Z102" s="695">
        <v>15.721825077162576</v>
      </c>
      <c r="AA102" s="695">
        <v>15.684424730412587</v>
      </c>
      <c r="AB102" s="695">
        <v>14.723503570233689</v>
      </c>
      <c r="AC102" s="695">
        <v>14.723503570233689</v>
      </c>
      <c r="AD102" s="695">
        <v>14.723503570233689</v>
      </c>
      <c r="AE102" s="695">
        <v>14.723500324966919</v>
      </c>
      <c r="AF102" s="695">
        <v>12.496397187287648</v>
      </c>
      <c r="AG102" s="695">
        <v>12.496397187287648</v>
      </c>
      <c r="AH102" s="695">
        <v>1.4785858866790955</v>
      </c>
      <c r="AI102" s="695">
        <v>0</v>
      </c>
      <c r="AJ102" s="695">
        <v>0</v>
      </c>
      <c r="AK102" s="695">
        <v>0</v>
      </c>
      <c r="AL102" s="695">
        <v>0</v>
      </c>
      <c r="AM102" s="695">
        <v>0</v>
      </c>
      <c r="AN102" s="695">
        <v>0</v>
      </c>
      <c r="AO102" s="696">
        <v>0</v>
      </c>
      <c r="AP102" s="631"/>
      <c r="AQ102" s="694"/>
      <c r="AR102" s="695"/>
      <c r="AS102" s="695"/>
      <c r="AT102" s="695"/>
      <c r="AU102" s="695"/>
      <c r="AV102" s="695"/>
      <c r="AW102" s="695">
        <v>279498.74450137076</v>
      </c>
      <c r="AX102" s="695">
        <v>224960.44836195992</v>
      </c>
      <c r="AY102" s="695">
        <v>224960.44836195992</v>
      </c>
      <c r="AZ102" s="695">
        <v>224960.44836195992</v>
      </c>
      <c r="BA102" s="695">
        <v>224960.44836195992</v>
      </c>
      <c r="BB102" s="695">
        <v>224960.44836195992</v>
      </c>
      <c r="BC102" s="695">
        <v>224960.44836195992</v>
      </c>
      <c r="BD102" s="695">
        <v>224958.10250466131</v>
      </c>
      <c r="BE102" s="695">
        <v>224958.10250466131</v>
      </c>
      <c r="BF102" s="695">
        <v>224400.25654900252</v>
      </c>
      <c r="BG102" s="695">
        <v>219661.88065470301</v>
      </c>
      <c r="BH102" s="695">
        <v>219625.92890888717</v>
      </c>
      <c r="BI102" s="695">
        <v>219625.92890888717</v>
      </c>
      <c r="BJ102" s="695">
        <v>219608.79572395305</v>
      </c>
      <c r="BK102" s="695">
        <v>186390.37434154438</v>
      </c>
      <c r="BL102" s="695">
        <v>186390.37434154438</v>
      </c>
      <c r="BM102" s="695">
        <v>22053.890636142532</v>
      </c>
      <c r="BN102" s="695">
        <v>0</v>
      </c>
      <c r="BO102" s="695">
        <v>0</v>
      </c>
      <c r="BP102" s="695">
        <v>0</v>
      </c>
      <c r="BQ102" s="695">
        <v>0</v>
      </c>
      <c r="BR102" s="695">
        <v>0</v>
      </c>
      <c r="BS102" s="695">
        <v>0</v>
      </c>
      <c r="BT102" s="696">
        <v>0</v>
      </c>
      <c r="BU102" s="161"/>
    </row>
    <row r="103" spans="2:73" ht="15.9">
      <c r="B103" s="690" t="s">
        <v>208</v>
      </c>
      <c r="C103" s="690" t="s">
        <v>909</v>
      </c>
      <c r="D103" s="690" t="s">
        <v>813</v>
      </c>
      <c r="E103" s="690" t="s">
        <v>910</v>
      </c>
      <c r="F103" s="690" t="s">
        <v>29</v>
      </c>
      <c r="G103" s="690" t="s">
        <v>911</v>
      </c>
      <c r="H103" s="690">
        <v>2017</v>
      </c>
      <c r="I103" s="642" t="s">
        <v>574</v>
      </c>
      <c r="J103" s="642" t="s">
        <v>586</v>
      </c>
      <c r="K103" s="631"/>
      <c r="L103" s="694"/>
      <c r="M103" s="695"/>
      <c r="N103" s="695"/>
      <c r="O103" s="695"/>
      <c r="P103" s="695"/>
      <c r="Q103" s="695"/>
      <c r="R103" s="695">
        <v>-0.16170000000000001</v>
      </c>
      <c r="S103" s="695">
        <v>-0.16170000000000001</v>
      </c>
      <c r="T103" s="695">
        <v>-0.16170000000000001</v>
      </c>
      <c r="U103" s="695">
        <v>-0.16170000000000001</v>
      </c>
      <c r="V103" s="695">
        <v>-0.16170000000000001</v>
      </c>
      <c r="W103" s="695">
        <v>-0.16170000000000001</v>
      </c>
      <c r="X103" s="695">
        <v>-0.16170000000000001</v>
      </c>
      <c r="Y103" s="695">
        <v>-0.16170000000000001</v>
      </c>
      <c r="Z103" s="695">
        <v>-0.16170000000000001</v>
      </c>
      <c r="AA103" s="695">
        <v>-0.16170000000000001</v>
      </c>
      <c r="AB103" s="695">
        <v>-0.16170000000000001</v>
      </c>
      <c r="AC103" s="695">
        <v>-0.16170000000000001</v>
      </c>
      <c r="AD103" s="695">
        <v>-0.16170000000000001</v>
      </c>
      <c r="AE103" s="695">
        <v>-0.16170000000000001</v>
      </c>
      <c r="AF103" s="695">
        <v>-0.16170000000000001</v>
      </c>
      <c r="AG103" s="695">
        <v>-0.16170000000000001</v>
      </c>
      <c r="AH103" s="695">
        <v>-0.16170000000000001</v>
      </c>
      <c r="AI103" s="695">
        <v>-0.16170000000000001</v>
      </c>
      <c r="AJ103" s="695">
        <v>0</v>
      </c>
      <c r="AK103" s="695"/>
      <c r="AL103" s="695"/>
      <c r="AM103" s="695"/>
      <c r="AN103" s="695"/>
      <c r="AO103" s="696"/>
      <c r="AP103" s="631"/>
      <c r="AQ103" s="694"/>
      <c r="AR103" s="695"/>
      <c r="AS103" s="695"/>
      <c r="AT103" s="695"/>
      <c r="AU103" s="695"/>
      <c r="AV103" s="695"/>
      <c r="AW103" s="695">
        <v>1493.338</v>
      </c>
      <c r="AX103" s="695">
        <v>1493.338</v>
      </c>
      <c r="AY103" s="695">
        <v>1493.338</v>
      </c>
      <c r="AZ103" s="695">
        <v>1493.338</v>
      </c>
      <c r="BA103" s="695">
        <v>1493.338</v>
      </c>
      <c r="BB103" s="695">
        <v>1493.338</v>
      </c>
      <c r="BC103" s="695">
        <v>1493.338</v>
      </c>
      <c r="BD103" s="695">
        <v>1493.338</v>
      </c>
      <c r="BE103" s="695">
        <v>1493.338</v>
      </c>
      <c r="BF103" s="695">
        <v>1493.338</v>
      </c>
      <c r="BG103" s="695">
        <v>1493.338</v>
      </c>
      <c r="BH103" s="695">
        <v>1493.338</v>
      </c>
      <c r="BI103" s="695">
        <v>1493.338</v>
      </c>
      <c r="BJ103" s="695">
        <v>1493.338</v>
      </c>
      <c r="BK103" s="695">
        <v>1493.338</v>
      </c>
      <c r="BL103" s="695">
        <v>1493.338</v>
      </c>
      <c r="BM103" s="695">
        <v>1493.338</v>
      </c>
      <c r="BN103" s="695">
        <v>1493.338</v>
      </c>
      <c r="BO103" s="695">
        <v>0</v>
      </c>
      <c r="BP103" s="695"/>
      <c r="BQ103" s="695"/>
      <c r="BR103" s="695"/>
      <c r="BS103" s="695"/>
      <c r="BT103" s="696"/>
      <c r="BU103" s="161"/>
    </row>
    <row r="104" spans="2:73" ht="15.9">
      <c r="B104" s="690" t="s">
        <v>208</v>
      </c>
      <c r="C104" s="690" t="s">
        <v>928</v>
      </c>
      <c r="D104" s="690" t="s">
        <v>116</v>
      </c>
      <c r="E104" s="690" t="s">
        <v>910</v>
      </c>
      <c r="F104" s="690" t="s">
        <v>792</v>
      </c>
      <c r="G104" s="690" t="s">
        <v>911</v>
      </c>
      <c r="H104" s="690">
        <v>2017</v>
      </c>
      <c r="I104" s="642" t="s">
        <v>574</v>
      </c>
      <c r="J104" s="642" t="s">
        <v>586</v>
      </c>
      <c r="K104" s="631"/>
      <c r="L104" s="694"/>
      <c r="M104" s="695"/>
      <c r="N104" s="695"/>
      <c r="O104" s="695"/>
      <c r="P104" s="695"/>
      <c r="Q104" s="695"/>
      <c r="R104" s="695">
        <v>3.1559720000000002</v>
      </c>
      <c r="S104" s="695">
        <v>3.1559720000000002</v>
      </c>
      <c r="T104" s="695">
        <v>3.1559720000000002</v>
      </c>
      <c r="U104" s="695">
        <v>3.1559720000000002</v>
      </c>
      <c r="V104" s="695">
        <v>3.1559720000000002</v>
      </c>
      <c r="W104" s="695">
        <v>3.1559720000000002</v>
      </c>
      <c r="X104" s="695">
        <v>3.1559720000000002</v>
      </c>
      <c r="Y104" s="695">
        <v>3.1559720000000002</v>
      </c>
      <c r="Z104" s="695">
        <v>3.1559720000000002</v>
      </c>
      <c r="AA104" s="695">
        <v>3.1559720000000002</v>
      </c>
      <c r="AB104" s="695">
        <v>1.0470488</v>
      </c>
      <c r="AC104" s="695">
        <v>1.0029655999999998</v>
      </c>
      <c r="AD104" s="695">
        <v>0.85040120000000008</v>
      </c>
      <c r="AE104" s="695">
        <v>0.85040120000000008</v>
      </c>
      <c r="AF104" s="695">
        <v>0.78059579999999995</v>
      </c>
      <c r="AG104" s="695">
        <v>0.75786299999999995</v>
      </c>
      <c r="AH104" s="695">
        <v>0.75786299999999995</v>
      </c>
      <c r="AI104" s="695">
        <v>0.75786299999999995</v>
      </c>
      <c r="AJ104" s="695">
        <v>0.75786299999999995</v>
      </c>
      <c r="AK104" s="695">
        <v>0.75786299999999995</v>
      </c>
      <c r="AL104" s="695">
        <v>0</v>
      </c>
      <c r="AM104" s="695">
        <v>0</v>
      </c>
      <c r="AN104" s="695">
        <v>0</v>
      </c>
      <c r="AO104" s="696">
        <v>0</v>
      </c>
      <c r="AP104" s="631"/>
      <c r="AQ104" s="694"/>
      <c r="AR104" s="695"/>
      <c r="AS104" s="695"/>
      <c r="AT104" s="695"/>
      <c r="AU104" s="695"/>
      <c r="AV104" s="695"/>
      <c r="AW104" s="695">
        <v>25454.8353981</v>
      </c>
      <c r="AX104" s="695">
        <v>25454.8353981</v>
      </c>
      <c r="AY104" s="695">
        <v>25454.8353981</v>
      </c>
      <c r="AZ104" s="695">
        <v>25454.8353981</v>
      </c>
      <c r="BA104" s="695">
        <v>25454.8353981</v>
      </c>
      <c r="BB104" s="695">
        <v>25454.8353981</v>
      </c>
      <c r="BC104" s="695">
        <v>25454.8353981</v>
      </c>
      <c r="BD104" s="695">
        <v>25454.8353981</v>
      </c>
      <c r="BE104" s="695">
        <v>25454.8353981</v>
      </c>
      <c r="BF104" s="695">
        <v>25454.8353981</v>
      </c>
      <c r="BG104" s="695">
        <v>18466.758985799999</v>
      </c>
      <c r="BH104" s="695">
        <v>18103.424579399998</v>
      </c>
      <c r="BI104" s="695">
        <v>17526.949379400001</v>
      </c>
      <c r="BJ104" s="695">
        <v>17526.949379400001</v>
      </c>
      <c r="BK104" s="695">
        <v>16995.896366000001</v>
      </c>
      <c r="BL104" s="695">
        <v>16840.940366000003</v>
      </c>
      <c r="BM104" s="695">
        <v>16840.940366000003</v>
      </c>
      <c r="BN104" s="695">
        <v>16840.940366000003</v>
      </c>
      <c r="BO104" s="695">
        <v>16840.940366000003</v>
      </c>
      <c r="BP104" s="695">
        <v>16840.940366000003</v>
      </c>
      <c r="BQ104" s="695">
        <v>5521.5506000000005</v>
      </c>
      <c r="BR104" s="695">
        <v>5521.5506000000005</v>
      </c>
      <c r="BS104" s="695">
        <v>5521.5506000000005</v>
      </c>
      <c r="BT104" s="696">
        <v>5521.5506000000005</v>
      </c>
      <c r="BU104" s="161"/>
    </row>
    <row r="105" spans="2:73" ht="15.9">
      <c r="B105" s="690" t="s">
        <v>208</v>
      </c>
      <c r="C105" s="690" t="s">
        <v>909</v>
      </c>
      <c r="D105" s="690" t="s">
        <v>828</v>
      </c>
      <c r="E105" s="690" t="s">
        <v>910</v>
      </c>
      <c r="F105" s="690" t="s">
        <v>792</v>
      </c>
      <c r="G105" s="690" t="s">
        <v>911</v>
      </c>
      <c r="H105" s="690">
        <v>2017</v>
      </c>
      <c r="I105" s="642" t="s">
        <v>574</v>
      </c>
      <c r="J105" s="642" t="s">
        <v>586</v>
      </c>
      <c r="K105" s="631"/>
      <c r="L105" s="694"/>
      <c r="M105" s="695"/>
      <c r="N105" s="695"/>
      <c r="O105" s="695"/>
      <c r="P105" s="695"/>
      <c r="Q105" s="695"/>
      <c r="R105" s="695">
        <v>18.062177172867358</v>
      </c>
      <c r="S105" s="695">
        <v>13.192078506886647</v>
      </c>
      <c r="T105" s="695">
        <v>13.192078506886647</v>
      </c>
      <c r="U105" s="695">
        <v>13.192078506886647</v>
      </c>
      <c r="V105" s="695">
        <v>13.192078506886647</v>
      </c>
      <c r="W105" s="695">
        <v>13.192078506886647</v>
      </c>
      <c r="X105" s="695">
        <v>13.192078506886647</v>
      </c>
      <c r="Y105" s="695">
        <v>13.191709597187421</v>
      </c>
      <c r="Z105" s="695">
        <v>13.191709597187421</v>
      </c>
      <c r="AA105" s="695">
        <v>13.191709597187421</v>
      </c>
      <c r="AB105" s="695">
        <v>12.480979283366919</v>
      </c>
      <c r="AC105" s="695">
        <v>12.480979283366919</v>
      </c>
      <c r="AD105" s="695">
        <v>12.480979283366919</v>
      </c>
      <c r="AE105" s="695">
        <v>10.581961650139238</v>
      </c>
      <c r="AF105" s="695">
        <v>10.581961650139238</v>
      </c>
      <c r="AG105" s="695">
        <v>8.1961207127332116</v>
      </c>
      <c r="AH105" s="695">
        <v>6.4960179109230722</v>
      </c>
      <c r="AI105" s="695">
        <v>0</v>
      </c>
      <c r="AJ105" s="695">
        <v>0</v>
      </c>
      <c r="AK105" s="695">
        <v>0</v>
      </c>
      <c r="AL105" s="695">
        <v>0</v>
      </c>
      <c r="AM105" s="695">
        <v>0</v>
      </c>
      <c r="AN105" s="695">
        <v>0</v>
      </c>
      <c r="AO105" s="696">
        <v>0</v>
      </c>
      <c r="AP105" s="631"/>
      <c r="AQ105" s="694"/>
      <c r="AR105" s="695"/>
      <c r="AS105" s="695"/>
      <c r="AT105" s="695"/>
      <c r="AU105" s="695"/>
      <c r="AV105" s="695"/>
      <c r="AW105" s="695">
        <v>263368.60269439378</v>
      </c>
      <c r="AX105" s="695">
        <v>190728.5049263885</v>
      </c>
      <c r="AY105" s="695">
        <v>190728.5049263885</v>
      </c>
      <c r="AZ105" s="695">
        <v>190728.5049263885</v>
      </c>
      <c r="BA105" s="695">
        <v>190728.5049263885</v>
      </c>
      <c r="BB105" s="695">
        <v>190728.5049263885</v>
      </c>
      <c r="BC105" s="695">
        <v>190728.5049263885</v>
      </c>
      <c r="BD105" s="695">
        <v>190724.81582939625</v>
      </c>
      <c r="BE105" s="695">
        <v>190724.81582939625</v>
      </c>
      <c r="BF105" s="695">
        <v>190724.81582939625</v>
      </c>
      <c r="BG105" s="695">
        <v>187252.46161643561</v>
      </c>
      <c r="BH105" s="695">
        <v>186926.06953793115</v>
      </c>
      <c r="BI105" s="695">
        <v>186926.06953793115</v>
      </c>
      <c r="BJ105" s="695">
        <v>157833.86544537081</v>
      </c>
      <c r="BK105" s="695">
        <v>157833.86544537081</v>
      </c>
      <c r="BL105" s="695">
        <v>122249.4759808777</v>
      </c>
      <c r="BM105" s="695">
        <v>96891.543378442555</v>
      </c>
      <c r="BN105" s="695">
        <v>0</v>
      </c>
      <c r="BO105" s="695">
        <v>0</v>
      </c>
      <c r="BP105" s="695">
        <v>0</v>
      </c>
      <c r="BQ105" s="695">
        <v>0</v>
      </c>
      <c r="BR105" s="695">
        <v>0</v>
      </c>
      <c r="BS105" s="695">
        <v>0</v>
      </c>
      <c r="BT105" s="696">
        <v>0</v>
      </c>
      <c r="BU105" s="161"/>
    </row>
    <row r="106" spans="2:73" ht="15.9">
      <c r="B106" s="690" t="s">
        <v>208</v>
      </c>
      <c r="C106" s="690" t="s">
        <v>912</v>
      </c>
      <c r="D106" s="690" t="s">
        <v>118</v>
      </c>
      <c r="E106" s="690" t="s">
        <v>910</v>
      </c>
      <c r="F106" s="690" t="s">
        <v>926</v>
      </c>
      <c r="G106" s="690" t="s">
        <v>911</v>
      </c>
      <c r="H106" s="690">
        <v>2017</v>
      </c>
      <c r="I106" s="642" t="s">
        <v>574</v>
      </c>
      <c r="J106" s="642" t="s">
        <v>586</v>
      </c>
      <c r="K106" s="631"/>
      <c r="L106" s="694"/>
      <c r="M106" s="695"/>
      <c r="N106" s="695"/>
      <c r="O106" s="695"/>
      <c r="P106" s="695"/>
      <c r="Q106" s="695"/>
      <c r="R106" s="695">
        <v>132.62011314744862</v>
      </c>
      <c r="S106" s="695">
        <v>132.62011314744862</v>
      </c>
      <c r="T106" s="695">
        <v>132.62011314744862</v>
      </c>
      <c r="U106" s="695">
        <v>132.62011314744862</v>
      </c>
      <c r="V106" s="695">
        <v>132.62011314744862</v>
      </c>
      <c r="W106" s="695">
        <v>87.921958266976276</v>
      </c>
      <c r="X106" s="695">
        <v>87.921958266976276</v>
      </c>
      <c r="Y106" s="695">
        <v>87.921958266976276</v>
      </c>
      <c r="Z106" s="695">
        <v>87.921958266976276</v>
      </c>
      <c r="AA106" s="695">
        <v>87.921958266976276</v>
      </c>
      <c r="AB106" s="695">
        <v>87.921958266976276</v>
      </c>
      <c r="AC106" s="695">
        <v>87.921958266976276</v>
      </c>
      <c r="AD106" s="695">
        <v>41.331321173428961</v>
      </c>
      <c r="AE106" s="695">
        <v>34.214890972457709</v>
      </c>
      <c r="AF106" s="695">
        <v>2.768310731782909</v>
      </c>
      <c r="AG106" s="695">
        <v>0</v>
      </c>
      <c r="AH106" s="695">
        <v>0</v>
      </c>
      <c r="AI106" s="695">
        <v>0</v>
      </c>
      <c r="AJ106" s="695">
        <v>0</v>
      </c>
      <c r="AK106" s="695">
        <v>0</v>
      </c>
      <c r="AL106" s="695">
        <v>0</v>
      </c>
      <c r="AM106" s="695">
        <v>0</v>
      </c>
      <c r="AN106" s="695">
        <v>0</v>
      </c>
      <c r="AO106" s="696">
        <v>0</v>
      </c>
      <c r="AP106" s="631"/>
      <c r="AQ106" s="694"/>
      <c r="AR106" s="695"/>
      <c r="AS106" s="695"/>
      <c r="AT106" s="695"/>
      <c r="AU106" s="695"/>
      <c r="AV106" s="695"/>
      <c r="AW106" s="695">
        <v>445551.23385768349</v>
      </c>
      <c r="AX106" s="695">
        <v>445551.23385768349</v>
      </c>
      <c r="AY106" s="695">
        <v>445551.23385768349</v>
      </c>
      <c r="AZ106" s="695">
        <v>445551.23385768349</v>
      </c>
      <c r="BA106" s="695">
        <v>445551.23385768349</v>
      </c>
      <c r="BB106" s="695">
        <v>225013.59700227954</v>
      </c>
      <c r="BC106" s="695">
        <v>225013.59700227954</v>
      </c>
      <c r="BD106" s="695">
        <v>225013.59700227954</v>
      </c>
      <c r="BE106" s="695">
        <v>225013.59700227954</v>
      </c>
      <c r="BF106" s="695">
        <v>225013.59700227954</v>
      </c>
      <c r="BG106" s="695">
        <v>225013.59700227954</v>
      </c>
      <c r="BH106" s="695">
        <v>225013.59700227954</v>
      </c>
      <c r="BI106" s="695">
        <v>48468.479666950923</v>
      </c>
      <c r="BJ106" s="695">
        <v>24865.671152196359</v>
      </c>
      <c r="BK106" s="695">
        <v>2011.8697545761984</v>
      </c>
      <c r="BL106" s="695">
        <v>0</v>
      </c>
      <c r="BM106" s="695">
        <v>0</v>
      </c>
      <c r="BN106" s="695">
        <v>0</v>
      </c>
      <c r="BO106" s="695">
        <v>0</v>
      </c>
      <c r="BP106" s="695">
        <v>0</v>
      </c>
      <c r="BQ106" s="695">
        <v>0</v>
      </c>
      <c r="BR106" s="695">
        <v>0</v>
      </c>
      <c r="BS106" s="695">
        <v>0</v>
      </c>
      <c r="BT106" s="696">
        <v>0</v>
      </c>
      <c r="BU106" s="161"/>
    </row>
    <row r="107" spans="2:73" ht="15.9">
      <c r="B107" s="690" t="s">
        <v>208</v>
      </c>
      <c r="C107" s="690" t="s">
        <v>912</v>
      </c>
      <c r="D107" s="690" t="s">
        <v>119</v>
      </c>
      <c r="E107" s="690" t="s">
        <v>910</v>
      </c>
      <c r="F107" s="690" t="s">
        <v>912</v>
      </c>
      <c r="G107" s="690" t="s">
        <v>911</v>
      </c>
      <c r="H107" s="690">
        <v>2017</v>
      </c>
      <c r="I107" s="642" t="s">
        <v>574</v>
      </c>
      <c r="J107" s="642" t="s">
        <v>586</v>
      </c>
      <c r="K107" s="631"/>
      <c r="L107" s="694"/>
      <c r="M107" s="695"/>
      <c r="N107" s="695"/>
      <c r="O107" s="695"/>
      <c r="P107" s="695"/>
      <c r="Q107" s="695"/>
      <c r="R107" s="695">
        <v>38.902903791115669</v>
      </c>
      <c r="S107" s="695">
        <v>38.902903791115669</v>
      </c>
      <c r="T107" s="695">
        <v>38.052789193523878</v>
      </c>
      <c r="U107" s="695">
        <v>33.160847853191846</v>
      </c>
      <c r="V107" s="695">
        <v>32.904586591782873</v>
      </c>
      <c r="W107" s="695">
        <v>28.86515136989156</v>
      </c>
      <c r="X107" s="695">
        <v>24.299159037501738</v>
      </c>
      <c r="Y107" s="695">
        <v>21.873897786892343</v>
      </c>
      <c r="Z107" s="695">
        <v>12.92590088906301</v>
      </c>
      <c r="AA107" s="695">
        <v>8.0898362191097632</v>
      </c>
      <c r="AB107" s="695">
        <v>3.5349605207391566</v>
      </c>
      <c r="AC107" s="695">
        <v>1.2468628444079679</v>
      </c>
      <c r="AD107" s="695">
        <v>0</v>
      </c>
      <c r="AE107" s="695">
        <v>0</v>
      </c>
      <c r="AF107" s="695">
        <v>0</v>
      </c>
      <c r="AG107" s="695">
        <v>0</v>
      </c>
      <c r="AH107" s="695">
        <v>0</v>
      </c>
      <c r="AI107" s="695">
        <v>0</v>
      </c>
      <c r="AJ107" s="695">
        <v>0</v>
      </c>
      <c r="AK107" s="695">
        <v>0</v>
      </c>
      <c r="AL107" s="695">
        <v>0</v>
      </c>
      <c r="AM107" s="695">
        <v>0</v>
      </c>
      <c r="AN107" s="695">
        <v>0</v>
      </c>
      <c r="AO107" s="696">
        <v>0</v>
      </c>
      <c r="AP107" s="631"/>
      <c r="AQ107" s="697"/>
      <c r="AR107" s="698"/>
      <c r="AS107" s="698"/>
      <c r="AT107" s="698"/>
      <c r="AU107" s="698"/>
      <c r="AV107" s="698"/>
      <c r="AW107" s="698">
        <v>223180.25156288306</v>
      </c>
      <c r="AX107" s="698">
        <v>223180.25156288306</v>
      </c>
      <c r="AY107" s="698">
        <v>213596.22823790289</v>
      </c>
      <c r="AZ107" s="698">
        <v>158445.54327086153</v>
      </c>
      <c r="BA107" s="698">
        <v>156766.43926270606</v>
      </c>
      <c r="BB107" s="698">
        <v>126719.1903560816</v>
      </c>
      <c r="BC107" s="698">
        <v>88978.79134839226</v>
      </c>
      <c r="BD107" s="698">
        <v>78490.728383602982</v>
      </c>
      <c r="BE107" s="698">
        <v>42737.739150809597</v>
      </c>
      <c r="BF107" s="698">
        <v>24877.035513699248</v>
      </c>
      <c r="BG107" s="698">
        <v>10083.937489675905</v>
      </c>
      <c r="BH107" s="698">
        <v>3516.9305033584019</v>
      </c>
      <c r="BI107" s="698">
        <v>0</v>
      </c>
      <c r="BJ107" s="698">
        <v>0</v>
      </c>
      <c r="BK107" s="698">
        <v>0</v>
      </c>
      <c r="BL107" s="698">
        <v>0</v>
      </c>
      <c r="BM107" s="698">
        <v>0</v>
      </c>
      <c r="BN107" s="698">
        <v>0</v>
      </c>
      <c r="BO107" s="698">
        <v>0</v>
      </c>
      <c r="BP107" s="698">
        <v>0</v>
      </c>
      <c r="BQ107" s="698">
        <v>0</v>
      </c>
      <c r="BR107" s="698">
        <v>0</v>
      </c>
      <c r="BS107" s="698">
        <v>0</v>
      </c>
      <c r="BT107" s="699">
        <v>0</v>
      </c>
      <c r="BU107" s="161"/>
    </row>
    <row r="108" spans="2:73" ht="15.9">
      <c r="B108" s="690" t="s">
        <v>208</v>
      </c>
      <c r="C108" s="690" t="s">
        <v>909</v>
      </c>
      <c r="D108" s="690" t="s">
        <v>830</v>
      </c>
      <c r="E108" s="690" t="s">
        <v>910</v>
      </c>
      <c r="F108" s="690" t="s">
        <v>792</v>
      </c>
      <c r="G108" s="690" t="s">
        <v>911</v>
      </c>
      <c r="H108" s="690">
        <v>2017</v>
      </c>
      <c r="I108" s="642" t="s">
        <v>574</v>
      </c>
      <c r="J108" s="642" t="s">
        <v>586</v>
      </c>
      <c r="K108" s="631"/>
      <c r="L108" s="694"/>
      <c r="M108" s="695"/>
      <c r="N108" s="695"/>
      <c r="O108" s="695"/>
      <c r="P108" s="695"/>
      <c r="Q108" s="695"/>
      <c r="R108" s="695">
        <v>0.12188640906024206</v>
      </c>
      <c r="S108" s="695">
        <v>0.12188640906024206</v>
      </c>
      <c r="T108" s="695">
        <v>0.12188640906024206</v>
      </c>
      <c r="U108" s="695">
        <v>0.12188640906024206</v>
      </c>
      <c r="V108" s="695">
        <v>0.12188640906024206</v>
      </c>
      <c r="W108" s="695">
        <v>9.8996315144267322E-2</v>
      </c>
      <c r="X108" s="695">
        <v>9.8996315144267322E-2</v>
      </c>
      <c r="Y108" s="695">
        <v>9.8996315144267322E-2</v>
      </c>
      <c r="Z108" s="695">
        <v>9.8996315144267322E-2</v>
      </c>
      <c r="AA108" s="695">
        <v>9.8996315144267322E-2</v>
      </c>
      <c r="AB108" s="695">
        <v>9.8996315144267322E-2</v>
      </c>
      <c r="AC108" s="695">
        <v>9.8996315144267322E-2</v>
      </c>
      <c r="AD108" s="695">
        <v>9.8996315144267322E-2</v>
      </c>
      <c r="AE108" s="695">
        <v>9.8996315144267322E-2</v>
      </c>
      <c r="AF108" s="695">
        <v>9.8996315144267322E-2</v>
      </c>
      <c r="AG108" s="695">
        <v>9.8996315144267322E-2</v>
      </c>
      <c r="AH108" s="695">
        <v>9.8996315144267322E-2</v>
      </c>
      <c r="AI108" s="695">
        <v>9.6165819660033888E-2</v>
      </c>
      <c r="AJ108" s="695">
        <v>7.9418907752527565E-2</v>
      </c>
      <c r="AK108" s="695">
        <v>5.0079747937605924E-2</v>
      </c>
      <c r="AL108" s="695">
        <v>0</v>
      </c>
      <c r="AM108" s="695">
        <v>0</v>
      </c>
      <c r="AN108" s="695">
        <v>0</v>
      </c>
      <c r="AO108" s="696">
        <v>0</v>
      </c>
      <c r="AP108" s="631"/>
      <c r="AQ108" s="691"/>
      <c r="AR108" s="692"/>
      <c r="AS108" s="692"/>
      <c r="AT108" s="692"/>
      <c r="AU108" s="692"/>
      <c r="AV108" s="692"/>
      <c r="AW108" s="692">
        <v>1462.7340000000002</v>
      </c>
      <c r="AX108" s="692">
        <v>1462.7340000000002</v>
      </c>
      <c r="AY108" s="692">
        <v>1462.7340000000002</v>
      </c>
      <c r="AZ108" s="692">
        <v>1462.7340000000002</v>
      </c>
      <c r="BA108" s="692">
        <v>1462.7340000000002</v>
      </c>
      <c r="BB108" s="692">
        <v>1288.6380000000001</v>
      </c>
      <c r="BC108" s="692">
        <v>1288.6380000000001</v>
      </c>
      <c r="BD108" s="692">
        <v>1288.6380000000001</v>
      </c>
      <c r="BE108" s="692">
        <v>1288.6380000000001</v>
      </c>
      <c r="BF108" s="692">
        <v>1288.6380000000001</v>
      </c>
      <c r="BG108" s="692">
        <v>1288.6380000000001</v>
      </c>
      <c r="BH108" s="692">
        <v>1288.6380000000001</v>
      </c>
      <c r="BI108" s="692">
        <v>1288.6380000000001</v>
      </c>
      <c r="BJ108" s="692">
        <v>1288.6380000000001</v>
      </c>
      <c r="BK108" s="692">
        <v>1288.6380000000001</v>
      </c>
      <c r="BL108" s="692">
        <v>1288.6380000000001</v>
      </c>
      <c r="BM108" s="692">
        <v>1288.6380000000001</v>
      </c>
      <c r="BN108" s="692">
        <v>1267.1100000000001</v>
      </c>
      <c r="BO108" s="692">
        <v>1252.134</v>
      </c>
      <c r="BP108" s="692">
        <v>744.58800000000008</v>
      </c>
      <c r="BQ108" s="692">
        <v>0</v>
      </c>
      <c r="BR108" s="692">
        <v>0</v>
      </c>
      <c r="BS108" s="692">
        <v>0</v>
      </c>
      <c r="BT108" s="693">
        <v>0</v>
      </c>
      <c r="BU108" s="161"/>
    </row>
    <row r="109" spans="2:73" ht="15.9">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1"/>
    </row>
    <row r="110" spans="2:73" ht="15.9">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1"/>
    </row>
    <row r="111" spans="2:73" ht="15.9">
      <c r="B111" s="690" t="s">
        <v>938</v>
      </c>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1"/>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9">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1"/>
    </row>
    <row r="116" spans="2:73" ht="15.9">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1"/>
    </row>
    <row r="117" spans="2:73" ht="15.9">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1"/>
    </row>
    <row r="118" spans="2:73" ht="15.9">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1"/>
    </row>
    <row r="119" spans="2:73" ht="15.9">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1"/>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9">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1"/>
    </row>
    <row r="122" spans="2:73" ht="15.9">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1"/>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4.6"/>
  <cols>
    <col min="1" max="1" width="9" style="12"/>
    <col min="2" max="2" width="10" style="12" customWidth="1"/>
    <col min="3" max="3" width="11.3046875" style="12" customWidth="1"/>
    <col min="4" max="4" width="13.3046875" style="12" customWidth="1"/>
    <col min="5" max="5" width="12.84375" style="12" customWidth="1"/>
    <col min="6" max="6" width="12" style="12" customWidth="1"/>
    <col min="7" max="7" width="9" style="12"/>
    <col min="8" max="8" width="24.53515625" style="12" customWidth="1"/>
    <col min="9" max="9" width="11" style="12" customWidth="1"/>
    <col min="10" max="10" width="9" style="12"/>
    <col min="11" max="11" width="11.53515625" style="12" customWidth="1"/>
    <col min="12" max="12" width="9" style="12"/>
    <col min="13" max="13" width="26" style="12" customWidth="1"/>
    <col min="14" max="14" width="10" style="12" customWidth="1"/>
    <col min="15" max="15" width="9" style="12"/>
    <col min="16" max="16" width="9.84375" style="12" customWidth="1"/>
    <col min="17" max="16384" width="9" style="12"/>
  </cols>
  <sheetData>
    <row r="12" spans="1:17" ht="24" customHeight="1" thickBot="1"/>
    <row r="13" spans="1:17" s="9" customFormat="1" ht="23.5" customHeight="1" thickBot="1">
      <c r="A13" s="586"/>
      <c r="B13" s="586" t="s">
        <v>171</v>
      </c>
      <c r="D13" s="126" t="s">
        <v>175</v>
      </c>
      <c r="E13" s="744"/>
      <c r="F13" s="175"/>
      <c r="G13" s="176"/>
      <c r="H13" s="177"/>
      <c r="K13" s="177"/>
      <c r="L13" s="175"/>
      <c r="M13" s="175"/>
      <c r="N13" s="175"/>
      <c r="O13" s="175"/>
      <c r="P13" s="175"/>
      <c r="Q13" s="178"/>
    </row>
    <row r="14" spans="1:17" s="9" customFormat="1" ht="15.75" customHeight="1">
      <c r="B14" s="549"/>
      <c r="D14" s="17"/>
      <c r="E14" s="17"/>
      <c r="F14" s="175"/>
      <c r="G14" s="176"/>
      <c r="H14" s="177"/>
      <c r="K14" s="177"/>
      <c r="L14" s="175"/>
      <c r="M14" s="175"/>
      <c r="N14" s="175"/>
      <c r="O14" s="175"/>
      <c r="P14" s="175"/>
      <c r="Q14" s="178"/>
    </row>
    <row r="15" spans="1:17" ht="15.45">
      <c r="B15" s="586" t="s">
        <v>504</v>
      </c>
    </row>
    <row r="16" spans="1:17" ht="15.45">
      <c r="B16" s="586"/>
    </row>
    <row r="17" spans="2:21" s="666" customFormat="1" ht="20.5" customHeight="1">
      <c r="B17" s="664" t="s">
        <v>661</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919" t="s">
        <v>714</v>
      </c>
      <c r="C18" s="919"/>
      <c r="D18" s="919"/>
      <c r="E18" s="919"/>
      <c r="F18" s="919"/>
      <c r="G18" s="919"/>
      <c r="H18" s="919"/>
      <c r="I18" s="919"/>
      <c r="J18" s="919"/>
      <c r="K18" s="919"/>
      <c r="L18" s="919"/>
      <c r="M18" s="919"/>
      <c r="N18" s="919"/>
      <c r="O18" s="919"/>
      <c r="P18" s="919"/>
      <c r="Q18" s="919"/>
      <c r="R18" s="919"/>
      <c r="S18" s="919"/>
      <c r="T18" s="919"/>
      <c r="U18" s="919"/>
    </row>
    <row r="21" spans="2:21" ht="20.6">
      <c r="B21" s="742" t="s">
        <v>698</v>
      </c>
    </row>
    <row r="23" spans="2:21" ht="20.6">
      <c r="B23" s="742" t="s">
        <v>699</v>
      </c>
      <c r="C23" s="743"/>
      <c r="E23" s="743"/>
      <c r="F23" s="743"/>
      <c r="H23" s="742" t="s">
        <v>700</v>
      </c>
    </row>
    <row r="24" spans="2:21" ht="18.75" customHeight="1">
      <c r="B24" s="918" t="s">
        <v>677</v>
      </c>
      <c r="C24" s="918"/>
      <c r="D24" s="918"/>
      <c r="E24" s="918"/>
      <c r="F24" s="918"/>
      <c r="H24" s="12" t="s">
        <v>685</v>
      </c>
      <c r="M24" s="12" t="s">
        <v>686</v>
      </c>
    </row>
    <row r="25" spans="2:21" ht="43.75">
      <c r="B25" s="739" t="s">
        <v>62</v>
      </c>
      <c r="C25" s="739" t="s">
        <v>678</v>
      </c>
      <c r="D25" s="739" t="s">
        <v>679</v>
      </c>
      <c r="E25" s="739" t="s">
        <v>681</v>
      </c>
      <c r="F25" s="739" t="s">
        <v>680</v>
      </c>
      <c r="H25" s="739" t="s">
        <v>682</v>
      </c>
      <c r="I25" s="739" t="s">
        <v>683</v>
      </c>
      <c r="J25" s="739" t="s">
        <v>684</v>
      </c>
      <c r="K25" s="739" t="s">
        <v>678</v>
      </c>
      <c r="M25" s="739" t="s">
        <v>682</v>
      </c>
      <c r="N25" s="739" t="s">
        <v>683</v>
      </c>
      <c r="O25" s="739" t="s">
        <v>684</v>
      </c>
      <c r="P25" s="739" t="s">
        <v>678</v>
      </c>
    </row>
    <row r="26" spans="2:21" ht="17.149999999999999">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41" t="s">
        <v>702</v>
      </c>
      <c r="C27" s="749">
        <f>K49</f>
        <v>0</v>
      </c>
      <c r="D27" s="747"/>
      <c r="E27" s="740"/>
      <c r="F27" s="740"/>
      <c r="H27" s="740"/>
      <c r="I27" s="740"/>
      <c r="J27" s="740"/>
      <c r="K27" s="740">
        <f>I27*J27</f>
        <v>0</v>
      </c>
      <c r="M27" s="740"/>
      <c r="N27" s="740"/>
      <c r="O27" s="740"/>
      <c r="P27" s="740">
        <f>N27*O27</f>
        <v>0</v>
      </c>
    </row>
    <row r="28" spans="2:21" ht="15.75" customHeight="1">
      <c r="B28" s="741" t="s">
        <v>703</v>
      </c>
      <c r="C28" s="750">
        <f>P49</f>
        <v>0</v>
      </c>
      <c r="D28" s="751">
        <f>C28-C27</f>
        <v>0</v>
      </c>
      <c r="E28" s="740"/>
      <c r="F28" s="748">
        <f>D28*E28</f>
        <v>0</v>
      </c>
      <c r="H28" s="740"/>
      <c r="I28" s="740"/>
      <c r="J28" s="740"/>
      <c r="K28" s="740"/>
      <c r="M28" s="740"/>
      <c r="N28" s="740"/>
      <c r="O28" s="740"/>
      <c r="P28" s="740"/>
    </row>
    <row r="29" spans="2:21" ht="15.75" customHeight="1">
      <c r="B29" s="741" t="s">
        <v>704</v>
      </c>
      <c r="C29" s="740"/>
      <c r="D29" s="740"/>
      <c r="E29" s="740"/>
      <c r="F29" s="740"/>
      <c r="H29" s="740"/>
      <c r="I29" s="740"/>
      <c r="J29" s="740"/>
      <c r="K29" s="740"/>
      <c r="M29" s="740"/>
      <c r="N29" s="740"/>
      <c r="O29" s="740"/>
      <c r="P29" s="740"/>
    </row>
    <row r="30" spans="2:21" ht="15.75" customHeight="1">
      <c r="B30" s="741" t="s">
        <v>705</v>
      </c>
      <c r="C30" s="740"/>
      <c r="D30" s="740"/>
      <c r="E30" s="740"/>
      <c r="F30" s="740"/>
      <c r="H30" s="740"/>
      <c r="I30" s="740"/>
      <c r="J30" s="740"/>
      <c r="K30" s="740"/>
      <c r="M30" s="740"/>
      <c r="N30" s="740"/>
      <c r="O30" s="740"/>
      <c r="P30" s="740"/>
    </row>
    <row r="31" spans="2:21" ht="15.75" customHeight="1">
      <c r="B31" s="741" t="s">
        <v>706</v>
      </c>
      <c r="C31" s="740"/>
      <c r="D31" s="740"/>
      <c r="E31" s="740"/>
      <c r="F31" s="740"/>
      <c r="H31" s="740"/>
      <c r="I31" s="740"/>
      <c r="J31" s="740"/>
      <c r="K31" s="740"/>
      <c r="M31" s="740"/>
      <c r="N31" s="740"/>
      <c r="O31" s="740"/>
      <c r="P31" s="740"/>
    </row>
    <row r="32" spans="2:21" ht="15.75" customHeight="1">
      <c r="B32" s="741" t="s">
        <v>707</v>
      </c>
      <c r="C32" s="740"/>
      <c r="D32" s="740"/>
      <c r="E32" s="740"/>
      <c r="F32" s="740"/>
      <c r="H32" s="740"/>
      <c r="I32" s="740"/>
      <c r="J32" s="740"/>
      <c r="K32" s="740"/>
      <c r="M32" s="740"/>
      <c r="N32" s="740"/>
      <c r="O32" s="740"/>
      <c r="P32" s="740"/>
    </row>
    <row r="33" spans="2:16" ht="15.75" customHeight="1">
      <c r="B33" s="741" t="s">
        <v>708</v>
      </c>
      <c r="C33" s="740"/>
      <c r="D33" s="740"/>
      <c r="E33" s="740"/>
      <c r="F33" s="740"/>
      <c r="H33" s="740"/>
      <c r="I33" s="740"/>
      <c r="J33" s="740"/>
      <c r="K33" s="740"/>
      <c r="M33" s="740"/>
      <c r="N33" s="740"/>
      <c r="O33" s="740"/>
      <c r="P33" s="740"/>
    </row>
    <row r="34" spans="2:16" ht="15.75" customHeight="1">
      <c r="B34" s="741" t="s">
        <v>709</v>
      </c>
      <c r="C34" s="740"/>
      <c r="D34" s="740"/>
      <c r="E34" s="740"/>
      <c r="F34" s="740"/>
      <c r="H34" s="740"/>
      <c r="I34" s="740"/>
      <c r="J34" s="740"/>
      <c r="K34" s="740"/>
      <c r="M34" s="740"/>
      <c r="N34" s="740"/>
      <c r="O34" s="740"/>
      <c r="P34" s="740"/>
    </row>
    <row r="35" spans="2:16" ht="15.75" customHeight="1">
      <c r="B35" s="741" t="s">
        <v>710</v>
      </c>
      <c r="C35" s="740"/>
      <c r="D35" s="740"/>
      <c r="E35" s="740"/>
      <c r="F35" s="740"/>
      <c r="H35" s="740"/>
      <c r="I35" s="740"/>
      <c r="J35" s="740"/>
      <c r="K35" s="740"/>
      <c r="M35" s="740"/>
      <c r="N35" s="740"/>
      <c r="O35" s="740"/>
      <c r="P35" s="740"/>
    </row>
    <row r="36" spans="2:16" ht="15.75" customHeight="1">
      <c r="B36" s="741" t="s">
        <v>711</v>
      </c>
      <c r="C36" s="740"/>
      <c r="D36" s="740"/>
      <c r="E36" s="740"/>
      <c r="F36" s="740"/>
      <c r="H36" s="740"/>
      <c r="I36" s="740"/>
      <c r="J36" s="740"/>
      <c r="K36" s="740"/>
      <c r="M36" s="740"/>
      <c r="N36" s="740"/>
      <c r="O36" s="740"/>
      <c r="P36" s="740"/>
    </row>
    <row r="37" spans="2:16" ht="15.75" customHeight="1">
      <c r="B37" s="741" t="s">
        <v>712</v>
      </c>
      <c r="C37" s="740"/>
      <c r="D37" s="740"/>
      <c r="E37" s="740"/>
      <c r="F37" s="740"/>
      <c r="H37" s="740"/>
      <c r="I37" s="740"/>
      <c r="J37" s="740"/>
      <c r="K37" s="740"/>
      <c r="M37" s="740"/>
      <c r="N37" s="740"/>
      <c r="O37" s="740"/>
      <c r="P37" s="740"/>
    </row>
    <row r="38" spans="2:16" ht="15.75" customHeight="1">
      <c r="B38" s="741" t="s">
        <v>713</v>
      </c>
      <c r="C38" s="740"/>
      <c r="D38" s="740"/>
      <c r="E38" s="740"/>
      <c r="F38" s="740"/>
      <c r="H38" s="740"/>
      <c r="I38" s="740"/>
      <c r="J38" s="740"/>
      <c r="K38" s="740"/>
      <c r="M38" s="740"/>
      <c r="N38" s="740"/>
      <c r="O38" s="740"/>
      <c r="P38" s="740"/>
    </row>
    <row r="39" spans="2:16" ht="16.399999999999999" customHeight="1">
      <c r="B39" s="752" t="s">
        <v>26</v>
      </c>
      <c r="C39" s="753"/>
      <c r="D39" s="753"/>
      <c r="E39" s="753"/>
      <c r="F39" s="754">
        <f>SUM(F28:F38)</f>
        <v>0</v>
      </c>
      <c r="H39" s="740"/>
      <c r="I39" s="740"/>
      <c r="J39" s="740"/>
      <c r="K39" s="740"/>
      <c r="M39" s="740"/>
      <c r="N39" s="740"/>
      <c r="O39" s="740"/>
      <c r="P39" s="740"/>
    </row>
    <row r="40" spans="2:16">
      <c r="B40" s="741" t="s">
        <v>701</v>
      </c>
      <c r="C40" s="740"/>
      <c r="D40" s="740"/>
      <c r="E40" s="740"/>
      <c r="F40" s="740"/>
      <c r="H40" s="740"/>
      <c r="I40" s="740"/>
      <c r="J40" s="740"/>
      <c r="K40" s="740"/>
      <c r="M40" s="740"/>
      <c r="N40" s="740"/>
      <c r="O40" s="740"/>
      <c r="P40" s="740"/>
    </row>
    <row r="41" spans="2:16">
      <c r="B41" s="741" t="s">
        <v>701</v>
      </c>
      <c r="C41" s="740"/>
      <c r="D41" s="740"/>
      <c r="E41" s="740"/>
      <c r="F41" s="740"/>
      <c r="H41" s="740"/>
      <c r="I41" s="740"/>
      <c r="J41" s="740"/>
      <c r="K41" s="740"/>
      <c r="M41" s="740"/>
      <c r="N41" s="740"/>
      <c r="O41" s="740"/>
      <c r="P41" s="740"/>
    </row>
    <row r="42" spans="2:16">
      <c r="B42" s="741" t="s">
        <v>701</v>
      </c>
      <c r="C42" s="740"/>
      <c r="D42" s="740"/>
      <c r="E42" s="740"/>
      <c r="F42" s="740"/>
      <c r="H42" s="740"/>
      <c r="I42" s="740"/>
      <c r="J42" s="740"/>
      <c r="K42" s="740"/>
      <c r="M42" s="740"/>
      <c r="N42" s="740"/>
      <c r="O42" s="740"/>
      <c r="P42" s="740"/>
    </row>
    <row r="43" spans="2:16">
      <c r="B43" s="741" t="s">
        <v>701</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Birgit Armstrong</cp:lastModifiedBy>
  <cp:lastPrinted>2020-10-26T15:45:50Z</cp:lastPrinted>
  <dcterms:created xsi:type="dcterms:W3CDTF">2012-03-05T18:56:04Z</dcterms:created>
  <dcterms:modified xsi:type="dcterms:W3CDTF">2020-12-14T17:17:57Z</dcterms:modified>
</cp:coreProperties>
</file>